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992" windowHeight="10056" activeTab="1"/>
  </bookViews>
  <sheets>
    <sheet name="ผ่อนชำระ 26-4.2" sheetId="7" r:id="rId1"/>
    <sheet name="คำอธิบาย " sheetId="9" r:id="rId2"/>
    <sheet name="ตัวอย่างคำนวณ" sheetId="6" r:id="rId3"/>
    <sheet name="คำนวณผ่อนชำระ (2)" sheetId="5" r:id="rId4"/>
    <sheet name="คำนวณเงินค่าคืนทุน" sheetId="2" r:id="rId5"/>
    <sheet name="คำนวณเนื้อที่" sheetId="4" r:id="rId6"/>
    <sheet name="ชำระเสร็จ-ผิดนัด" sheetId="3" r:id="rId7"/>
  </sheets>
  <definedNames>
    <definedName name="_xlnm.Print_Area" localSheetId="1">'คำอธิบาย '!$A$1:$G$21</definedName>
    <definedName name="_xlnm.Print_Area" localSheetId="2">ตัวอย่างคำนวณ!$A$1:$I$26</definedName>
    <definedName name="_xlnm.Print_Area" localSheetId="0">'ผ่อนชำระ 26-4.2'!$A$1:$I$26</definedName>
  </definedNames>
  <calcPr calcId="145621"/>
</workbook>
</file>

<file path=xl/calcChain.xml><?xml version="1.0" encoding="utf-8"?>
<calcChain xmlns="http://schemas.openxmlformats.org/spreadsheetml/2006/main">
  <c r="C12" i="7" l="1"/>
  <c r="C18" i="7"/>
  <c r="H18" i="7" l="1"/>
  <c r="D18" i="7" l="1"/>
  <c r="D16" i="3" l="1"/>
  <c r="I31" i="3"/>
  <c r="I30" i="3"/>
  <c r="H30" i="3"/>
  <c r="I17" i="3"/>
  <c r="D41" i="5"/>
  <c r="D31" i="5"/>
  <c r="D30" i="5"/>
  <c r="F18" i="7" l="1"/>
  <c r="G18" i="7" s="1"/>
  <c r="I18" i="7" s="1"/>
  <c r="C13" i="6"/>
  <c r="I11" i="5"/>
  <c r="F19" i="7" l="1"/>
  <c r="C19" i="6" l="1"/>
  <c r="H19" i="6" s="1"/>
  <c r="C19" i="7" l="1"/>
  <c r="H19" i="7" s="1"/>
  <c r="G19" i="6"/>
  <c r="F20" i="6"/>
  <c r="D19" i="6"/>
  <c r="F5" i="5"/>
  <c r="I19" i="6" l="1"/>
  <c r="E37" i="5"/>
  <c r="E40" i="5" s="1"/>
  <c r="D37" i="5"/>
  <c r="D40" i="5" s="1"/>
  <c r="D27" i="5"/>
  <c r="C20" i="5"/>
  <c r="C19" i="5"/>
  <c r="C18" i="5"/>
  <c r="C17" i="5"/>
  <c r="C16" i="5"/>
  <c r="C15" i="5"/>
  <c r="C14" i="5"/>
  <c r="C13" i="5"/>
  <c r="C12" i="5"/>
  <c r="D11" i="5"/>
  <c r="G19" i="7" l="1"/>
  <c r="D19" i="7"/>
  <c r="C20" i="6"/>
  <c r="H20" i="6" s="1"/>
  <c r="E11" i="5"/>
  <c r="I19" i="7" l="1"/>
  <c r="C20" i="7" s="1"/>
  <c r="H20" i="7" s="1"/>
  <c r="G20" i="6"/>
  <c r="D20" i="6"/>
  <c r="H11" i="5"/>
  <c r="J11" i="5" s="1"/>
  <c r="D12" i="5" s="1"/>
  <c r="E12" i="5" s="1"/>
  <c r="I12" i="5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H21" i="7" l="1"/>
  <c r="G20" i="7"/>
  <c r="I20" i="6"/>
  <c r="C21" i="6" s="1"/>
  <c r="H12" i="5"/>
  <c r="I7" i="3"/>
  <c r="I8" i="3"/>
  <c r="I9" i="3"/>
  <c r="I10" i="3"/>
  <c r="I11" i="3"/>
  <c r="I12" i="3"/>
  <c r="I13" i="3"/>
  <c r="I14" i="3"/>
  <c r="I15" i="3"/>
  <c r="H7" i="3"/>
  <c r="H8" i="3"/>
  <c r="H9" i="3"/>
  <c r="H10" i="3"/>
  <c r="H11" i="3"/>
  <c r="H12" i="3"/>
  <c r="H13" i="3"/>
  <c r="H14" i="3"/>
  <c r="H15" i="3"/>
  <c r="I6" i="3"/>
  <c r="H6" i="3"/>
  <c r="G21" i="6" l="1"/>
  <c r="H21" i="6"/>
  <c r="F20" i="7"/>
  <c r="F21" i="7" s="1"/>
  <c r="G21" i="7"/>
  <c r="D20" i="7"/>
  <c r="I20" i="7"/>
  <c r="J12" i="5"/>
  <c r="D13" i="5" s="1"/>
  <c r="H16" i="3"/>
  <c r="I16" i="3"/>
  <c r="F21" i="6" l="1"/>
  <c r="D21" i="6"/>
  <c r="I13" i="5"/>
  <c r="E13" i="5" s="1"/>
  <c r="J13" i="2"/>
  <c r="H13" i="5" l="1"/>
  <c r="H13" i="2"/>
  <c r="K13" i="2"/>
  <c r="M13" i="2" s="1"/>
  <c r="M14" i="2"/>
  <c r="M15" i="2"/>
  <c r="M16" i="2"/>
  <c r="M17" i="2"/>
  <c r="M18" i="2"/>
  <c r="D7" i="2"/>
  <c r="N13" i="2" s="1"/>
  <c r="H12" i="2"/>
  <c r="I12" i="2" s="1"/>
  <c r="J12" i="2" s="1"/>
  <c r="K12" i="2" s="1"/>
  <c r="M12" i="2" s="1"/>
  <c r="N15" i="2"/>
  <c r="S18" i="4"/>
  <c r="U18" i="4" s="1"/>
  <c r="V18" i="4" s="1"/>
  <c r="S17" i="4"/>
  <c r="U17" i="4" s="1"/>
  <c r="H17" i="4"/>
  <c r="V17" i="4" s="1"/>
  <c r="S16" i="4"/>
  <c r="U16" i="4" s="1"/>
  <c r="H16" i="4"/>
  <c r="V16" i="4" s="1"/>
  <c r="S15" i="4"/>
  <c r="U15" i="4" s="1"/>
  <c r="H15" i="4"/>
  <c r="V15" i="4" s="1"/>
  <c r="S14" i="4"/>
  <c r="U14" i="4" s="1"/>
  <c r="H14" i="4"/>
  <c r="V14" i="4" s="1"/>
  <c r="S13" i="4"/>
  <c r="U13" i="4" s="1"/>
  <c r="H13" i="4"/>
  <c r="V13" i="4" s="1"/>
  <c r="S12" i="4"/>
  <c r="U12" i="4" s="1"/>
  <c r="H12" i="4"/>
  <c r="V12" i="4" s="1"/>
  <c r="N16" i="2" l="1"/>
  <c r="O16" i="2" s="1"/>
  <c r="N12" i="2"/>
  <c r="J13" i="5"/>
  <c r="D14" i="5" s="1"/>
  <c r="N14" i="2"/>
  <c r="O14" i="2" s="1"/>
  <c r="N18" i="2"/>
  <c r="O18" i="2" s="1"/>
  <c r="O15" i="2"/>
  <c r="O13" i="2"/>
  <c r="O12" i="2"/>
  <c r="N17" i="2"/>
  <c r="O17" i="2" s="1"/>
  <c r="I14" i="5" l="1"/>
  <c r="E14" i="5" s="1"/>
  <c r="H14" i="5" l="1"/>
  <c r="J14" i="5" l="1"/>
  <c r="D15" i="5" s="1"/>
  <c r="I15" i="5" l="1"/>
  <c r="H15" i="5" s="1"/>
  <c r="J15" i="5" s="1"/>
  <c r="D16" i="5" s="1"/>
  <c r="E15" i="5" l="1"/>
  <c r="I16" i="5"/>
  <c r="H16" i="5" s="1"/>
  <c r="J16" i="5" s="1"/>
  <c r="D17" i="5" s="1"/>
  <c r="I17" i="5" l="1"/>
  <c r="H17" i="5" s="1"/>
  <c r="J17" i="5" s="1"/>
  <c r="D18" i="5" s="1"/>
  <c r="E16" i="5"/>
  <c r="E17" i="5" l="1"/>
  <c r="I18" i="5"/>
  <c r="H18" i="5" s="1"/>
  <c r="J18" i="5" s="1"/>
  <c r="D19" i="5" s="1"/>
  <c r="E19" i="5" l="1"/>
  <c r="I19" i="5"/>
  <c r="H19" i="5" s="1"/>
  <c r="J19" i="5" s="1"/>
  <c r="D20" i="5" s="1"/>
  <c r="E18" i="5"/>
  <c r="I20" i="5" l="1"/>
  <c r="I21" i="5" s="1"/>
  <c r="H20" i="5"/>
  <c r="H22" i="6" l="1"/>
  <c r="G20" i="5"/>
  <c r="G21" i="5" s="1"/>
  <c r="F7" i="5" s="1"/>
  <c r="H21" i="5"/>
  <c r="E20" i="5"/>
  <c r="J20" i="5"/>
  <c r="I21" i="6" l="1"/>
  <c r="F22" i="6"/>
  <c r="G22" i="6" l="1"/>
</calcChain>
</file>

<file path=xl/comments1.xml><?xml version="1.0" encoding="utf-8"?>
<comments xmlns="http://schemas.openxmlformats.org/spreadsheetml/2006/main">
  <authors>
    <author>User221</author>
  </authors>
  <commentList>
    <comment ref="C9" authorId="0">
      <text>
        <r>
          <rPr>
            <sz val="9"/>
            <color indexed="81"/>
            <rFont val="Tahoma"/>
            <family val="2"/>
          </rPr>
          <t xml:space="preserve">ให้ใส่ยอดเงินที่เรียกเก็บ (ยอดเงินที่แจ้งหนี้หักค่าประเมินราคาที่ดินส่วนที่ไม่เกินร้อยละ 7)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คำนวณจาก เงินต้น + ดอกเบี้ยร้อยละ 5 ระยะเวลา 2 ปี แล้วหารด้วยระยะเวลา 3 ปี แล้วปัดเศษเป็นตัวกลม</t>
        </r>
      </text>
    </comment>
  </commentList>
</comments>
</file>

<file path=xl/comments2.xml><?xml version="1.0" encoding="utf-8"?>
<comments xmlns="http://schemas.openxmlformats.org/spreadsheetml/2006/main">
  <authors>
    <author>User221</author>
  </authors>
  <commentList>
    <comment ref="C10" authorId="0">
      <text>
        <r>
          <rPr>
            <sz val="9"/>
            <color indexed="81"/>
            <rFont val="Tahoma"/>
            <family val="2"/>
          </rPr>
          <t xml:space="preserve">ให้ใส่ยอดเงินที่เรียกเก็บ (ยอดเงินที่แจ้งหนี้หักค่าประเมินราคาที่ดินส่วนที่ไม่เกินร้อยละ 7)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คำนวณจาก เงินต้น + ดอกเบี้ยร้อยละ 5 ระยะเวลา 2 
ปี แล้วหารด้วยระยะเวลา 3 ปี แล้วปัดเศษเป็นตัวกลม</t>
        </r>
      </text>
    </comment>
  </commentList>
</comments>
</file>

<file path=xl/comments3.xml><?xml version="1.0" encoding="utf-8"?>
<comments xmlns="http://schemas.openxmlformats.org/spreadsheetml/2006/main">
  <authors>
    <author>User221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ให้ใส่ยอดเงินที่เรียกเก็บ (ยอดเงินที่แจ้งหนี้หักค่าประเมินราคาที่ดินส่วนที่ไม่เกินร้อยละ 7)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คำนวณจาก เงินต้น + ดอกเบี้ยร้อยละ 5 ระยะเวลา 5ปี แล้วหารด้วยระยะเวลา 10 ปี แล้วปัดเศษเป็นตัวกลม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ประมาณการค่างวด คำนวณจาก เงินต้น+ดอกเบี้ยทั้งหมด เฉลี่ยตามระยะเวลา 10 ปี</t>
        </r>
      </text>
    </comment>
  </commentList>
</comments>
</file>

<file path=xl/comments4.xml><?xml version="1.0" encoding="utf-8"?>
<comments xmlns="http://schemas.openxmlformats.org/spreadsheetml/2006/main">
  <authors>
    <author>User221</author>
  </authors>
  <commentList>
    <comment ref="S11" authorId="0">
      <text>
        <r>
          <rPr>
            <b/>
            <sz val="9"/>
            <color indexed="81"/>
            <rFont val="Tahoma"/>
            <family val="2"/>
          </rPr>
          <t>User221:</t>
        </r>
        <r>
          <rPr>
            <sz val="9"/>
            <color indexed="81"/>
            <rFont val="Tahoma"/>
            <family val="2"/>
          </rPr>
          <t xml:space="preserve">
แปลงตารางเมตรเป็นตารางวา เนื่องจากราคาประเมินที่ดินมีหน่วยเป็นตารางวา</t>
        </r>
      </text>
    </comment>
  </commentList>
</comments>
</file>

<file path=xl/sharedStrings.xml><?xml version="1.0" encoding="utf-8"?>
<sst xmlns="http://schemas.openxmlformats.org/spreadsheetml/2006/main" count="340" uniqueCount="212">
  <si>
    <t>อัตราดอกเบี้ย</t>
  </si>
  <si>
    <t>ระยะเวลา</t>
  </si>
  <si>
    <t>ปี</t>
  </si>
  <si>
    <t>ปีแรก</t>
  </si>
  <si>
    <t>ปีที่ 2-10</t>
  </si>
  <si>
    <t>บาท</t>
  </si>
  <si>
    <t>ปีที่</t>
  </si>
  <si>
    <t>กำหนดชำระ</t>
  </si>
  <si>
    <t>เงินต้นยกมา</t>
  </si>
  <si>
    <t>ต้น+ดอกเบี้ย</t>
  </si>
  <si>
    <t>เป็นเงินต้น</t>
  </si>
  <si>
    <t>เป็นดอกเบี้ย</t>
  </si>
  <si>
    <t>คำนวณเงินค่าใช้จ่ายในการจัดรูปที่ดิน แบบผ่อนชำระเป็นรายปี</t>
  </si>
  <si>
    <t>รวม</t>
  </si>
  <si>
    <t>ร้อยละ 0</t>
  </si>
  <si>
    <t>ร้อยละ 5</t>
  </si>
  <si>
    <t>ค่างวด/ปี</t>
  </si>
  <si>
    <t>ระยะเวลา(วัน)</t>
  </si>
  <si>
    <t>จำนวนวัน</t>
  </si>
  <si>
    <t>รวมดอกเบี้ย</t>
  </si>
  <si>
    <t>ใส่วันครบกำหนดชำระครั้งสุดท้าย</t>
  </si>
  <si>
    <t>ใส่วันที่จะชำระเงิน</t>
  </si>
  <si>
    <t>สูตรจะคำนวณวันเอง</t>
  </si>
  <si>
    <t>ใส่ยอดเงินต้นคงเหลือหลังจากชำระครั้งสุดท้าย</t>
  </si>
  <si>
    <t>สูตรจะคำนวณดอกเบี้ยเอง</t>
  </si>
  <si>
    <t>ยอดรวมเงินต้นคงเหลือกับดอกเบี้ย</t>
  </si>
  <si>
    <t>เฉลี่ยแจ้งหนี้รายปีอัตราไร่ละเท่าไร</t>
  </si>
  <si>
    <t>กรณีเปลี่ยนการใช้ที่ดินคำนวณอย่างไร</t>
  </si>
  <si>
    <t>ชำระปีละ</t>
  </si>
  <si>
    <t>คงเหลือเงินต้น</t>
  </si>
  <si>
    <t>กำหนดชำระครั้งก่อน*</t>
  </si>
  <si>
    <t>วันที่มาชำระ*</t>
  </si>
  <si>
    <t>เงินต้นคงเหลือจากงวดก่อน*</t>
  </si>
  <si>
    <t>ค่าใช้จ่ายในการจัดรูปฯ</t>
  </si>
  <si>
    <t>ชื่อเจ้าของที่ดิน</t>
  </si>
  <si>
    <t>โครงการ</t>
  </si>
  <si>
    <t>สำนักงานจัดรูปที่ดินจังหวัด................................</t>
  </si>
  <si>
    <t>ไร่</t>
  </si>
  <si>
    <t>เนื้อที่ที่ใช้ในการจัดรูปที่ดิน</t>
  </si>
  <si>
    <t>แบบฟอร์มการคำนวณเงินค่าใช้จ่ายในการจัดรูปที่ดิน</t>
  </si>
  <si>
    <t>สำนักงานจัดรูปที่ดินจังหวัด....................................</t>
  </si>
  <si>
    <t>ปีที่ได้งบประมาณ</t>
  </si>
  <si>
    <t>พื้นที่โครงการจัดรูปที่ดิน</t>
  </si>
  <si>
    <t>ค่าใช้จ่ายในการก่อสร้างจัดรูปที่ดิน</t>
  </si>
  <si>
    <t>ค่าก่อสร้างจัดรูปที่ดินเฉลี่ยต่อไร่</t>
  </si>
  <si>
    <t>ลำดับที่</t>
  </si>
  <si>
    <t>หมายเลขแบบ</t>
  </si>
  <si>
    <t>หมายเลขแปลง</t>
  </si>
  <si>
    <t>เลขที่โฉนดที่ดิน</t>
  </si>
  <si>
    <t>เนื้อที่ (ไร่)</t>
  </si>
  <si>
    <t>ความยาวคูส่งน้ำ (เมตร)</t>
  </si>
  <si>
    <t>ความกว้างแนวคูส่งน้ำ (เมตร)</t>
  </si>
  <si>
    <t>ใช้พื้นที่  (ตร.ม.)</t>
  </si>
  <si>
    <t>ความยาวทางลำเลียง (เมตร)</t>
  </si>
  <si>
    <t>ความกว้างแนวทางลำเลียง (เมตร)</t>
  </si>
  <si>
    <t>ใช้พื้นที่ (ตร.ม.)</t>
  </si>
  <si>
    <t>ความยาวคูระบายน้ำ (เมตร)</t>
  </si>
  <si>
    <t>ความกว้างแนวคูระบายน้ำ (เมตร)</t>
  </si>
  <si>
    <t>รวมใช้พื้นที่ (ตร.ม.)</t>
  </si>
  <si>
    <t xml:space="preserve">อัตราค่าใช้จ่ายในการจัดรูปที่ดิน ร้อยละ </t>
  </si>
  <si>
    <t>เงินค่าใช้</t>
  </si>
  <si>
    <t>จ่ายในการจัดรูปที่ดิน (บาท)</t>
  </si>
  <si>
    <t>ราคา</t>
  </si>
  <si>
    <t>ประเมินที่ดิน(บาท/ตร.ว.)</t>
  </si>
  <si>
    <t>รวมใช้พื้นที่ (ตร.ว.)</t>
  </si>
  <si>
    <t>มูลค่าที่ดิน</t>
  </si>
  <si>
    <t>ที่ใช้ในการจัดรูปที่ดินไม่เกินร้อยละ 7 (บาท)</t>
  </si>
  <si>
    <t>ยอดเงินที่</t>
  </si>
  <si>
    <t>ต้องชำระสุทธิ (บาท)</t>
  </si>
  <si>
    <t>1</t>
  </si>
  <si>
    <t>2</t>
  </si>
  <si>
    <t>3</t>
  </si>
  <si>
    <t>4=(1(*2/100))*3</t>
  </si>
  <si>
    <t>5</t>
  </si>
  <si>
    <t>6</t>
  </si>
  <si>
    <t>7=5*6</t>
  </si>
  <si>
    <t>8</t>
  </si>
  <si>
    <t>9</t>
  </si>
  <si>
    <t>10=8*9</t>
  </si>
  <si>
    <t>11</t>
  </si>
  <si>
    <t>12</t>
  </si>
  <si>
    <t>13=11*12</t>
  </si>
  <si>
    <t>14=7+10+13</t>
  </si>
  <si>
    <t>15</t>
  </si>
  <si>
    <t>16</t>
  </si>
  <si>
    <t>17=15*16</t>
  </si>
  <si>
    <t>18=3-17</t>
  </si>
  <si>
    <t>ชื่อ-สกุล</t>
  </si>
  <si>
    <t>ชื่อคูส่งน้ำ</t>
  </si>
  <si>
    <t>4</t>
  </si>
  <si>
    <t>เนื้อที่ก่อนจัดรูปที่ดิน (ไร่)</t>
  </si>
  <si>
    <t>เนื้อที่หลังจัดรูปที่ดิน (ไร่)</t>
  </si>
  <si>
    <t>เปลี่ยนแปลง (ร้อยละ)</t>
  </si>
  <si>
    <t>5=3-4</t>
  </si>
  <si>
    <t>6=(5/3)*100</t>
  </si>
  <si>
    <t>เนื้อที่ใช้ในการจัดรูปที่ดิน (ไร่)</t>
  </si>
  <si>
    <t>เนื้อที่ใช้ในการจัดรูปที่ดิน (ตร.ว.)</t>
  </si>
  <si>
    <t>7</t>
  </si>
  <si>
    <t>8=7*400</t>
  </si>
  <si>
    <t>มูลค่าที่ดินที่ใช้ในการจัดรูปที่ดินไม่เกินร้อยละ 7 (บาท)</t>
  </si>
  <si>
    <t>ยอดเงินที่ต้องชำระสุทธิ (บาท)</t>
  </si>
  <si>
    <t>เงินค่าใช้จ่ายการจัดรูปที่ดิน (บาท)</t>
  </si>
  <si>
    <t>11=&lt;1*(2/100)&gt;*4</t>
  </si>
  <si>
    <t>12=11-10</t>
  </si>
  <si>
    <t>ส่วนต่าง (ไร่)</t>
  </si>
  <si>
    <t>ราคาประเมินที่ดิน (บาท/ตร.ว.)</t>
  </si>
  <si>
    <t>กรณีชำระหนี้ทั้งหมด (ปิดบัญชี) ก่อน 10 ปี</t>
  </si>
  <si>
    <t>ดอกเบี้ย</t>
  </si>
  <si>
    <t>เบี้ยปรับ</t>
  </si>
  <si>
    <t>ชำระครั้งเดียวหมดต้องชำระอีก</t>
  </si>
  <si>
    <t>กรณีผิดนัดชำระ วิธีชำระครั้งเดียวหมด</t>
  </si>
  <si>
    <t>ใส่วันที่ชำระครั้งสุดท้ายหรือวันที่ครบกำหนดกรณีไม่เคยมาชำระเลย</t>
  </si>
  <si>
    <t>ใส่วันที่ชำระเงิน</t>
  </si>
  <si>
    <t>ใส่ยอดเงินต้นคงเหลือหลังจากชำระครั้งสุดท้ายหรือยอดหนี้ทั้งหมด</t>
  </si>
  <si>
    <t>ยอดรวมเงินต้นคงเหลือ, ดอกเบี้ยและเบี้ยปรับ</t>
  </si>
  <si>
    <t>ปีต่อไป</t>
  </si>
  <si>
    <t>ปีเดิม</t>
  </si>
  <si>
    <t>เงินต้น</t>
  </si>
  <si>
    <t>ถึงวันที่</t>
  </si>
  <si>
    <t>(วัน)</t>
  </si>
  <si>
    <t>ดอกเบี้ย ร้อยละ 5</t>
  </si>
  <si>
    <t>เป็นเงิน</t>
  </si>
  <si>
    <t>เบี้ยปรับ ร้อยละ 3</t>
  </si>
  <si>
    <t>วันเริ่มต้นผิดนัด</t>
  </si>
  <si>
    <t>รวมต้องชำระ (เงินต้น + ดอกเบี้ย +เบี้ยปรับ)</t>
  </si>
  <si>
    <t>ใส่เงินต้นที่จะชำระ</t>
  </si>
  <si>
    <t>กรณีมาชำระทั้งหมดในคราวเดียว, แต่ผิดนัดแล้วทั้งหมด</t>
  </si>
  <si>
    <t>กรณีมาชำระเงินต้นบางส่วน แต่ผิดนัดแล้วทั้งหมด</t>
  </si>
  <si>
    <t>ปัญหา</t>
  </si>
  <si>
    <t>ถ้าเจ้าของที่ดินเลือกชำระรายปี แล้วเปลี่ยนมาชำระครั้งเดียวหมด จะต้องลดดอกเบี้ยหรือไม่</t>
  </si>
  <si>
    <t>ถ้าเจ้าของที่ดินเลือกชำระครั้งเดียว แต่ผิดนัดชำระ จะคิดแต่เบี้ยปรับอย่างเดียวหรือคิดดอกเบี้ยด้วย</t>
  </si>
  <si>
    <t>ตัวอย่างการคำนวณดอกเบี้ยและเบี้ยปรับ</t>
  </si>
  <si>
    <t>สจด.26/4-2</t>
  </si>
  <si>
    <t>อัตราดอกเบี้ย ร้อยละ</t>
  </si>
  <si>
    <t>ต่อปี</t>
  </si>
  <si>
    <t>นายรัก จัดระบบน้ำ</t>
  </si>
  <si>
    <t>สำนักงานจัดรูปที่ดินและจัดระบบน้ำเพื่อเกษตรกรรมที่ 20</t>
  </si>
  <si>
    <t>ค่าใช้จ่ายในการจัดระบบน้ำฯ</t>
  </si>
  <si>
    <t>ผู้จัดทำ</t>
  </si>
  <si>
    <t>.................................................</t>
  </si>
  <si>
    <t>(...............................................)</t>
  </si>
  <si>
    <t>วันที่</t>
  </si>
  <si>
    <t>(ตัวอย่าง)</t>
  </si>
  <si>
    <t>การ์ดเลขที่</t>
  </si>
  <si>
    <t>00123</t>
  </si>
  <si>
    <t>แผนงานจัดรูปที่ดินและจัดระบบน้ำเพื่อเกษตรกรรม ปี 2561</t>
  </si>
  <si>
    <t>เงินต้น+ดอกเบี้ย</t>
  </si>
  <si>
    <t>เงินต้นคงเหลือ</t>
  </si>
  <si>
    <t xml:space="preserve"> งานจัดระบบน้ำโครงการส่งน้ำและบำรุงรักษารักไทย</t>
  </si>
  <si>
    <t xml:space="preserve">ประกาศเขตจัดระบบน้ำปี พ.ศ. </t>
  </si>
  <si>
    <t>ก่อสร้างแล้วเสร็จปี พ.ศ.</t>
  </si>
  <si>
    <t>ระยะเวลาผ่อนชำระ</t>
  </si>
  <si>
    <t>ถ้าเจ้าของที่ดินเลือกชำระครั้งเดียว แล้วเปลี่ยนมาชำระรายปี จะต้องคิดดอกเบี้ยเพิ่มหรือไม่</t>
  </si>
  <si>
    <t>ท้องที่ ตำบล..........................อำเภอ...........................จังหวัด......................... (B)</t>
  </si>
  <si>
    <t>สำนักงานจัดรูปที่ดินและจัดระบบน้ำเพื่อเกษตรกรรมที่ .....</t>
  </si>
  <si>
    <t>แผนงานจัดรูปที่ดินและจัดระบบน้ำเพื่อเกษตรกรรม ปี.................... (C)</t>
  </si>
  <si>
    <t>(D)</t>
  </si>
  <si>
    <t>อัตราดอกเบี้ยร้อยละ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</si>
  <si>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</si>
  <si>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</si>
  <si>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</si>
  <si>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</si>
  <si>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</si>
  <si>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</si>
  <si>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</si>
  <si>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</si>
  <si>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</si>
  <si>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คำอธิบายแบบฟอร์ม</t>
  </si>
  <si>
    <t>(A)</t>
  </si>
  <si>
    <t>หมายถึง</t>
  </si>
  <si>
    <t>ชื่องานที่ได้รับอนุมัติงบประมาณ พร้อมระบุเนื้อที่</t>
  </si>
  <si>
    <t>(B)</t>
  </si>
  <si>
    <t>ท้องที่ตำบล...อำเภอ...จังหวัด…….</t>
  </si>
  <si>
    <t xml:space="preserve">พื้นที่ก่อสร้างตามที่ได้รับอนุมัติงบประมาณ </t>
  </si>
  <si>
    <t>(C)</t>
  </si>
  <si>
    <r>
      <t xml:space="preserve">แผนงานจัดรูปที่ดินและจัดระบบน้ำเพื่อเกษตรกรรม ปี....  </t>
    </r>
    <r>
      <rPr>
        <sz val="16"/>
        <color theme="1"/>
        <rFont val="TH SarabunPSK"/>
        <family val="2"/>
      </rPr>
      <t xml:space="preserve">หมายถึง   ปีที่ได้รับอนุมัติจาก คจก. หรือผู้ที่ได้รับมอบหมาย   </t>
    </r>
  </si>
  <si>
    <t>ชื่อ-สกุล เจ้าของที่ดิน</t>
  </si>
  <si>
    <t>(E)</t>
  </si>
  <si>
    <t>(F)</t>
  </si>
  <si>
    <t>(G)</t>
  </si>
  <si>
    <t>กำหนดระยะเวลาในการผ่อนชำระ</t>
  </si>
  <si>
    <t>(H)</t>
  </si>
  <si>
    <t>จำนวนเงินต้นรวมดอกเบี้ยที่ต้องชำระรายปี</t>
  </si>
  <si>
    <t>ปีที่เริ่มผ่อนชำระ</t>
  </si>
  <si>
    <t>ระบุวัน เดือน ปี ที่ครบกำหนดชำระ</t>
  </si>
  <si>
    <t>ในปีแรกจะยกมาจากช่อง (E) ปีต่อไปจะยกยอดมาจากช่อง (9)</t>
  </si>
  <si>
    <t>ผลลัพธ์จากช่อง (3) + ช่อง (8)</t>
  </si>
  <si>
    <t>ในปีแรกให้ใส่ 0 ปีต่อไปใช้อัตราดอกเบี้ยร้อยละห้าของเงินต้นคงเหลือ</t>
  </si>
  <si>
    <t>ให้ใส่ยอดจากช่อง (H) ยกเว้นในปีสุดท้ายยอดเงินต้นจะลดลง ซึ่งสูตรจะคำนวณให้อัตโนมัติ</t>
  </si>
  <si>
    <t>ในปีแรกจะชำระเท่าช่อง (6) ปีต่อไปสูตรจะคำนวณลดลงตามสัดส่วนให้อัตโนมัติ</t>
  </si>
  <si>
    <t>ในปีแรกไม่เสียดอกเบี้ย ปีต่อไปนำยอดจากช่อง (3) คูณกับช่อง (5)</t>
  </si>
  <si>
    <t>ผลลัพธ์จากช่อง (3) - ช่อง (7)</t>
  </si>
  <si>
    <t>ชื่อ-สกุล เจ้าของที่ดิน หรือผู้ได้รับสิทธิในที่ดินในเขตจัดระบบน้ำเพื่อเกษตรกรรม</t>
  </si>
  <si>
    <t>ค่าใช้จ่ายในการจัดระบบน้ำเพื่อเกษตรกรรม</t>
  </si>
  <si>
    <t>ค่าใช้จ่ายที่ได้จากตารางสรุปรายการคำนวณค่าใช้จ่ายในการจัดระบบน้ำเพื่อเกษตรกรรม (แบบฟอร์ม สจด.26/1 (ช่อง 14))</t>
  </si>
  <si>
    <t xml:space="preserve">   (I)</t>
  </si>
  <si>
    <t xml:space="preserve">   (J)</t>
  </si>
  <si>
    <t>(I)</t>
  </si>
  <si>
    <t>(J)</t>
  </si>
  <si>
    <t>ประกาศเขตจัดระบบน้ำปี พ.ศ.</t>
  </si>
  <si>
    <t>ปีที่ก่อสร้างแล้วเสร็จ</t>
  </si>
  <si>
    <t>ปีที่มีการประกาศเขตจัดระบบน้ำตาม พรบ.จัดรูปที่ดินเพื่อเกษตรกรรม พ.ศ.2558 ม.23</t>
  </si>
  <si>
    <t>บาท    (H)</t>
  </si>
  <si>
    <t>ปี       (G)</t>
  </si>
  <si>
    <t>ต่อปี    (F)</t>
  </si>
  <si>
    <t>บาท    (E)</t>
  </si>
  <si>
    <t>งานจัดระบบน้ำโครงการ................................................................................. (A)</t>
  </si>
  <si>
    <t>งานจัดระบบน้ำโครงการ..........</t>
  </si>
  <si>
    <t>ตารางคำนวณค่าใช้จ่ายในการจัดระบบน้ำเพื่อเกษตรกรรม แบบผ่อนชำระรายปี</t>
  </si>
  <si>
    <t>ตารางคำนวณค่าใช้จ่ายในการจัดระบบน้ำเพื่อเกษตรกรรม แบบผ่อนชำรรายปี</t>
  </si>
  <si>
    <t xml:space="preserve">ท้องที่ ตำบล..........xx................อำเภอ..........xx.................จังหวัด.............xx............ </t>
  </si>
  <si>
    <t>อัตราดอกเบี้ยตามระเบียบ คจก. กรณีผ่อนชำระรายปีให้คิดดอกเบี้ยอัตราร้อยละห้าของเงินต้นคงเหลือ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</si>
</sst>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฿&quot;#,##0.00;[Red]\-&quot;฿&quot;#,##0.00"/>
    <numFmt numFmtId="43" formatCode="_-* #,##0.00_-;\-* #,##0.00_-;_-* &quot;-&quot;??_-;_-@_-"/>
    <numFmt numFmtId="187" formatCode="#,##0.00_ ;[Red]\-#,##0.00\ "/>
    <numFmt numFmtId="188" formatCode="[$-1870000]d/mm/yyyy;@"/>
    <numFmt numFmtId="189" formatCode="[$-187041E]d\ mmm\ yy;@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FF000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43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43" fontId="2" fillId="0" borderId="3" xfId="0" applyNumberFormat="1" applyFont="1" applyBorder="1"/>
    <xf numFmtId="187" fontId="2" fillId="0" borderId="3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2" fillId="0" borderId="4" xfId="0" applyNumberFormat="1" applyFont="1" applyBorder="1"/>
    <xf numFmtId="0" fontId="3" fillId="0" borderId="1" xfId="0" applyFont="1" applyBorder="1"/>
    <xf numFmtId="43" fontId="3" fillId="0" borderId="1" xfId="1" applyFont="1" applyBorder="1"/>
    <xf numFmtId="0" fontId="3" fillId="0" borderId="0" xfId="0" applyFont="1"/>
    <xf numFmtId="43" fontId="3" fillId="0" borderId="0" xfId="1" applyFont="1"/>
    <xf numFmtId="187" fontId="3" fillId="0" borderId="0" xfId="0" applyNumberFormat="1" applyFont="1"/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8" fontId="3" fillId="0" borderId="0" xfId="0" applyNumberFormat="1" applyFont="1"/>
    <xf numFmtId="43" fontId="4" fillId="0" borderId="0" xfId="0" applyNumberFormat="1" applyFont="1"/>
    <xf numFmtId="188" fontId="2" fillId="0" borderId="2" xfId="0" applyNumberFormat="1" applyFont="1" applyBorder="1"/>
    <xf numFmtId="188" fontId="2" fillId="0" borderId="3" xfId="0" applyNumberFormat="1" applyFont="1" applyBorder="1"/>
    <xf numFmtId="14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2" fontId="2" fillId="0" borderId="3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88" fontId="2" fillId="0" borderId="14" xfId="0" applyNumberFormat="1" applyFont="1" applyBorder="1"/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7" fillId="0" borderId="0" xfId="0" applyFont="1"/>
    <xf numFmtId="0" fontId="4" fillId="0" borderId="15" xfId="0" applyFont="1" applyBorder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vertical="top" wrapText="1"/>
    </xf>
    <xf numFmtId="49" fontId="8" fillId="0" borderId="0" xfId="0" applyNumberFormat="1" applyFont="1"/>
    <xf numFmtId="49" fontId="8" fillId="0" borderId="0" xfId="0" applyNumberFormat="1" applyFont="1" applyAlignment="1">
      <alignment vertical="top" wrapTex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49" fontId="8" fillId="0" borderId="19" xfId="0" applyNumberFormat="1" applyFont="1" applyBorder="1"/>
    <xf numFmtId="49" fontId="8" fillId="0" borderId="19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/>
    <xf numFmtId="43" fontId="2" fillId="0" borderId="0" xfId="0" applyNumberFormat="1" applyFont="1" applyBorder="1"/>
    <xf numFmtId="0" fontId="2" fillId="0" borderId="1" xfId="0" applyFont="1" applyBorder="1" applyAlignment="1">
      <alignment horizontal="centerContinuous"/>
    </xf>
    <xf numFmtId="0" fontId="10" fillId="0" borderId="18" xfId="0" applyFont="1" applyBorder="1" applyAlignment="1">
      <alignment horizontal="center"/>
    </xf>
    <xf numFmtId="0" fontId="10" fillId="0" borderId="0" xfId="0" applyFont="1"/>
    <xf numFmtId="0" fontId="10" fillId="0" borderId="19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/>
    <xf numFmtId="0" fontId="10" fillId="0" borderId="3" xfId="0" applyFont="1" applyBorder="1"/>
    <xf numFmtId="3" fontId="10" fillId="0" borderId="3" xfId="0" applyNumberFormat="1" applyFont="1" applyBorder="1"/>
    <xf numFmtId="14" fontId="10" fillId="0" borderId="3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/>
    <xf numFmtId="14" fontId="10" fillId="0" borderId="4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4" fontId="10" fillId="0" borderId="1" xfId="0" applyNumberFormat="1" applyFont="1" applyBorder="1"/>
    <xf numFmtId="14" fontId="10" fillId="0" borderId="17" xfId="0" applyNumberFormat="1" applyFont="1" applyBorder="1"/>
    <xf numFmtId="0" fontId="10" fillId="0" borderId="15" xfId="0" applyFont="1" applyBorder="1"/>
    <xf numFmtId="0" fontId="10" fillId="0" borderId="16" xfId="0" applyFont="1" applyBorder="1"/>
    <xf numFmtId="14" fontId="10" fillId="0" borderId="16" xfId="0" applyNumberFormat="1" applyFont="1" applyBorder="1"/>
    <xf numFmtId="187" fontId="7" fillId="0" borderId="2" xfId="1" applyNumberFormat="1" applyFont="1" applyBorder="1"/>
    <xf numFmtId="0" fontId="11" fillId="0" borderId="0" xfId="0" applyFont="1"/>
    <xf numFmtId="189" fontId="2" fillId="0" borderId="2" xfId="0" applyNumberFormat="1" applyFont="1" applyBorder="1"/>
    <xf numFmtId="189" fontId="2" fillId="0" borderId="3" xfId="0" applyNumberFormat="1" applyFont="1" applyBorder="1"/>
    <xf numFmtId="0" fontId="2" fillId="0" borderId="2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0" xfId="0" quotePrefix="1" applyFont="1" applyBorder="1" applyAlignment="1">
      <alignment horizontal="center"/>
    </xf>
    <xf numFmtId="189" fontId="2" fillId="0" borderId="2" xfId="0" applyNumberFormat="1" applyFont="1" applyBorder="1" applyAlignment="1">
      <alignment horizontal="center"/>
    </xf>
    <xf numFmtId="189" fontId="2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189" fontId="3" fillId="0" borderId="21" xfId="0" applyNumberFormat="1" applyFont="1" applyBorder="1"/>
    <xf numFmtId="0" fontId="3" fillId="0" borderId="22" xfId="0" applyFont="1" applyBorder="1"/>
    <xf numFmtId="0" fontId="2" fillId="2" borderId="3" xfId="0" applyFont="1" applyFill="1" applyBorder="1" applyAlignment="1">
      <alignment horizontal="center"/>
    </xf>
    <xf numFmtId="188" fontId="2" fillId="2" borderId="3" xfId="0" applyNumberFormat="1" applyFont="1" applyFill="1" applyBorder="1"/>
    <xf numFmtId="0" fontId="2" fillId="2" borderId="3" xfId="0" applyFont="1" applyFill="1" applyBorder="1"/>
    <xf numFmtId="43" fontId="2" fillId="2" borderId="3" xfId="1" applyFont="1" applyFill="1" applyBorder="1"/>
    <xf numFmtId="43" fontId="2" fillId="2" borderId="3" xfId="0" applyNumberFormat="1" applyFont="1" applyFill="1" applyBorder="1"/>
    <xf numFmtId="187" fontId="2" fillId="2" borderId="3" xfId="1" applyNumberFormat="1" applyFont="1" applyFill="1" applyBorder="1"/>
    <xf numFmtId="0" fontId="2" fillId="2" borderId="0" xfId="0" applyFont="1" applyFill="1"/>
    <xf numFmtId="187" fontId="14" fillId="0" borderId="2" xfId="1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/>
    <xf numFmtId="0" fontId="18" fillId="0" borderId="0" xfId="2" applyFont="1"/>
    <xf numFmtId="0" fontId="18" fillId="0" borderId="0" xfId="2" applyFont="1" applyAlignment="1">
      <alignment horizontal="center"/>
    </xf>
    <xf numFmtId="0" fontId="16" fillId="0" borderId="0" xfId="2" applyFont="1"/>
    <xf numFmtId="0" fontId="18" fillId="0" borderId="0" xfId="2" applyFont="1" applyAlignment="1">
      <alignment horizontal="left"/>
    </xf>
    <xf numFmtId="0" fontId="11" fillId="0" borderId="0" xfId="0" applyFont="1" applyBorder="1"/>
    <xf numFmtId="0" fontId="10" fillId="0" borderId="0" xfId="0" applyFont="1" applyBorder="1"/>
    <xf numFmtId="0" fontId="11" fillId="0" borderId="0" xfId="2" applyFont="1" applyAlignment="1"/>
    <xf numFmtId="0" fontId="2" fillId="0" borderId="0" xfId="2" applyFont="1" applyAlignment="1"/>
    <xf numFmtId="0" fontId="10" fillId="0" borderId="0" xfId="2" applyFont="1" applyFill="1" applyAlignment="1">
      <alignment horizontal="center"/>
    </xf>
    <xf numFmtId="0" fontId="16" fillId="0" borderId="0" xfId="0" quotePrefix="1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4</xdr:col>
      <xdr:colOff>581025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685925" y="61912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ใส่ยอดเงินค่าใช้จ่ายในการจัดรูปที่ดิน</a:t>
          </a:r>
        </a:p>
      </xdr:txBody>
    </xdr:sp>
    <xdr:clientData/>
  </xdr:twoCellAnchor>
  <xdr:twoCellAnchor>
    <xdr:from>
      <xdr:col>2</xdr:col>
      <xdr:colOff>600075</xdr:colOff>
      <xdr:row>3</xdr:row>
      <xdr:rowOff>19050</xdr:rowOff>
    </xdr:from>
    <xdr:to>
      <xdr:col>2</xdr:col>
      <xdr:colOff>600075</xdr:colOff>
      <xdr:row>4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2276475" y="904875"/>
          <a:ext cx="0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2</xdr:row>
      <xdr:rowOff>285750</xdr:rowOff>
    </xdr:from>
    <xdr:to>
      <xdr:col>9</xdr:col>
      <xdr:colOff>647700</xdr:colOff>
      <xdr:row>5</xdr:row>
      <xdr:rowOff>38100</xdr:rowOff>
    </xdr:to>
    <xdr:sp macro="" textlink="">
      <xdr:nvSpPr>
        <xdr:cNvPr id="4" name="TextBox 3"/>
        <xdr:cNvSpPr txBox="1"/>
      </xdr:nvSpPr>
      <xdr:spPr>
        <a:xfrm>
          <a:off x="5934075" y="876300"/>
          <a:ext cx="313372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คำนวณจาก เงินต้น + ดอกเบี้ยร้อยละ 5 ระยะเวลา 5ปี แล้วหารด้วยระยะเวลา 10 ปี แล้วปัดเศษเป็นตัวกลมหลักสิบ แล้วนำมาใส่ในตาราง</a:t>
          </a:r>
        </a:p>
      </xdr:txBody>
    </xdr:sp>
    <xdr:clientData/>
  </xdr:twoCellAnchor>
  <xdr:twoCellAnchor>
    <xdr:from>
      <xdr:col>6</xdr:col>
      <xdr:colOff>190500</xdr:colOff>
      <xdr:row>6</xdr:row>
      <xdr:rowOff>0</xdr:rowOff>
    </xdr:from>
    <xdr:to>
      <xdr:col>9</xdr:col>
      <xdr:colOff>561975</xdr:colOff>
      <xdr:row>7</xdr:row>
      <xdr:rowOff>171451</xdr:rowOff>
    </xdr:to>
    <xdr:sp macro="" textlink="">
      <xdr:nvSpPr>
        <xdr:cNvPr id="5" name="TextBox 4"/>
        <xdr:cNvSpPr txBox="1"/>
      </xdr:nvSpPr>
      <xdr:spPr>
        <a:xfrm>
          <a:off x="5724525" y="1771650"/>
          <a:ext cx="3257550" cy="466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ประมาณการค่างวด คำนวณจาก เงินต้น+ดอกเบี้ยทั้งหมด เฉลี่ยตามระยะเวลา 10 ปี</a:t>
          </a:r>
        </a:p>
      </xdr:txBody>
    </xdr:sp>
    <xdr:clientData/>
  </xdr:twoCellAnchor>
  <xdr:twoCellAnchor>
    <xdr:from>
      <xdr:col>6</xdr:col>
      <xdr:colOff>9525</xdr:colOff>
      <xdr:row>3</xdr:row>
      <xdr:rowOff>171450</xdr:rowOff>
    </xdr:from>
    <xdr:to>
      <xdr:col>6</xdr:col>
      <xdr:colOff>352425</xdr:colOff>
      <xdr:row>4</xdr:row>
      <xdr:rowOff>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5543550" y="1057275"/>
          <a:ext cx="342900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171450</xdr:rowOff>
    </xdr:from>
    <xdr:to>
      <xdr:col>6</xdr:col>
      <xdr:colOff>190501</xdr:colOff>
      <xdr:row>6</xdr:row>
      <xdr:rowOff>185738</xdr:rowOff>
    </xdr:to>
    <xdr:cxnSp macro="">
      <xdr:nvCxnSpPr>
        <xdr:cNvPr id="7" name="ลูกศรเชื่อมต่อแบบตรง 6"/>
        <xdr:cNvCxnSpPr/>
      </xdr:nvCxnSpPr>
      <xdr:spPr>
        <a:xfrm flipH="1" flipV="1">
          <a:off x="5534025" y="1943100"/>
          <a:ext cx="190501" cy="142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workbookViewId="0">
      <selection activeCell="E16" sqref="E16"/>
    </sheetView>
  </sheetViews>
  <sheetFormatPr defaultColWidth="9" defaultRowHeight="23.4" x14ac:dyDescent="0.45"/>
  <cols>
    <col min="1" max="1" width="6.3984375" style="2" customWidth="1"/>
    <col min="2" max="2" width="17.59765625" style="2" customWidth="1"/>
    <col min="3" max="3" width="13.59765625" style="2" customWidth="1"/>
    <col min="4" max="4" width="13.69921875" style="2" customWidth="1"/>
    <col min="5" max="5" width="12.59765625" style="2" customWidth="1"/>
    <col min="6" max="6" width="11.69921875" style="2" bestFit="1" customWidth="1"/>
    <col min="7" max="10" width="12.59765625" style="2" customWidth="1"/>
    <col min="11" max="16384" width="9" style="2"/>
  </cols>
  <sheetData>
    <row r="1" spans="1:10" x14ac:dyDescent="0.45">
      <c r="I1" s="101" t="s">
        <v>132</v>
      </c>
    </row>
    <row r="2" spans="1:10" x14ac:dyDescent="0.45">
      <c r="A2" s="23" t="s">
        <v>208</v>
      </c>
      <c r="B2" s="1"/>
      <c r="C2" s="1"/>
      <c r="D2" s="1"/>
      <c r="E2" s="1"/>
      <c r="F2" s="1"/>
      <c r="G2" s="1"/>
      <c r="H2" s="1"/>
      <c r="I2" s="1"/>
      <c r="J2" s="92"/>
    </row>
    <row r="3" spans="1:10" x14ac:dyDescent="0.45">
      <c r="A3" s="129" t="s">
        <v>206</v>
      </c>
      <c r="B3" s="129"/>
      <c r="C3" s="129"/>
      <c r="D3" s="129"/>
      <c r="E3" s="129"/>
      <c r="F3" s="129"/>
      <c r="G3" s="129"/>
      <c r="H3" s="129"/>
      <c r="I3" s="129"/>
      <c r="J3" s="92"/>
    </row>
    <row r="4" spans="1:10" x14ac:dyDescent="0.45">
      <c r="A4" s="129" t="s">
        <v>153</v>
      </c>
      <c r="B4" s="129"/>
      <c r="C4" s="129"/>
      <c r="D4" s="129"/>
      <c r="E4" s="129"/>
      <c r="F4" s="129"/>
      <c r="G4" s="129"/>
      <c r="H4" s="129"/>
      <c r="I4" s="129"/>
      <c r="J4" s="92"/>
    </row>
    <row r="5" spans="1:10" x14ac:dyDescent="0.45">
      <c r="A5" s="129" t="s">
        <v>154</v>
      </c>
      <c r="B5" s="129"/>
      <c r="C5" s="129"/>
      <c r="D5" s="129"/>
      <c r="E5" s="129"/>
      <c r="F5" s="129"/>
      <c r="G5" s="129"/>
      <c r="H5" s="129"/>
      <c r="I5" s="129"/>
      <c r="J5" s="92"/>
    </row>
    <row r="6" spans="1:10" ht="15.6" customHeight="1" x14ac:dyDescent="0.45">
      <c r="A6" s="95"/>
      <c r="B6" s="1"/>
      <c r="C6" s="1"/>
      <c r="D6" s="1"/>
      <c r="E6" s="1"/>
      <c r="F6" s="1"/>
      <c r="G6" s="1"/>
      <c r="H6" s="1"/>
      <c r="I6" s="1"/>
      <c r="J6" s="1"/>
    </row>
    <row r="7" spans="1:10" x14ac:dyDescent="0.45">
      <c r="A7" s="95" t="s">
        <v>155</v>
      </c>
      <c r="B7" s="1"/>
      <c r="C7" s="1"/>
      <c r="D7" s="1"/>
      <c r="E7" s="1"/>
      <c r="F7" s="1"/>
      <c r="G7" s="1"/>
      <c r="H7" s="1"/>
      <c r="I7" s="1"/>
    </row>
    <row r="8" spans="1:10" x14ac:dyDescent="0.45">
      <c r="A8" s="18" t="s">
        <v>34</v>
      </c>
      <c r="C8" s="90"/>
      <c r="D8" s="90"/>
      <c r="E8" s="90"/>
      <c r="F8" s="18" t="s">
        <v>156</v>
      </c>
      <c r="G8" s="91" t="s">
        <v>143</v>
      </c>
      <c r="H8" s="90"/>
      <c r="I8" s="90"/>
      <c r="J8" s="65"/>
    </row>
    <row r="9" spans="1:10" x14ac:dyDescent="0.45">
      <c r="A9" s="18" t="s">
        <v>137</v>
      </c>
      <c r="B9" s="18"/>
      <c r="C9" s="19"/>
      <c r="D9" s="18" t="s">
        <v>205</v>
      </c>
    </row>
    <row r="10" spans="1:10" x14ac:dyDescent="0.45">
      <c r="A10" s="18" t="s">
        <v>133</v>
      </c>
      <c r="C10" s="18">
        <v>5</v>
      </c>
      <c r="D10" s="18" t="s">
        <v>204</v>
      </c>
      <c r="E10" s="18"/>
    </row>
    <row r="11" spans="1:10" x14ac:dyDescent="0.45">
      <c r="A11" s="18" t="s">
        <v>151</v>
      </c>
      <c r="B11" s="18"/>
      <c r="C11" s="91">
        <v>3</v>
      </c>
      <c r="D11" s="18" t="s">
        <v>203</v>
      </c>
      <c r="E11" s="18"/>
      <c r="F11" s="18"/>
    </row>
    <row r="12" spans="1:10" x14ac:dyDescent="0.45">
      <c r="A12" s="18" t="s">
        <v>28</v>
      </c>
      <c r="C12" s="20">
        <f>ROUNDUP((C9+((C9*0.05)*1.5))/3,-1)</f>
        <v>0</v>
      </c>
      <c r="D12" s="18" t="s">
        <v>202</v>
      </c>
      <c r="E12" s="18"/>
      <c r="F12" s="18"/>
    </row>
    <row r="13" spans="1:10" ht="23.25" customHeight="1" x14ac:dyDescent="0.45">
      <c r="A13" s="18" t="s">
        <v>150</v>
      </c>
      <c r="B13" s="18"/>
      <c r="C13" s="90"/>
      <c r="D13" s="113" t="s">
        <v>195</v>
      </c>
      <c r="E13" s="18"/>
      <c r="F13" s="18"/>
    </row>
    <row r="14" spans="1:10" ht="23.25" customHeight="1" x14ac:dyDescent="0.45">
      <c r="A14" s="128" t="s">
        <v>149</v>
      </c>
      <c r="B14" s="128"/>
      <c r="C14" s="90"/>
      <c r="D14" s="113" t="s">
        <v>196</v>
      </c>
      <c r="E14" s="18"/>
      <c r="F14" s="18"/>
    </row>
    <row r="15" spans="1:10" ht="9.75" customHeight="1" x14ac:dyDescent="0.45"/>
    <row r="16" spans="1:10" x14ac:dyDescent="0.45">
      <c r="A16" s="114" t="s">
        <v>6</v>
      </c>
      <c r="B16" s="114" t="s">
        <v>7</v>
      </c>
      <c r="C16" s="114" t="s">
        <v>8</v>
      </c>
      <c r="D16" s="114" t="s">
        <v>146</v>
      </c>
      <c r="E16" s="114" t="s">
        <v>0</v>
      </c>
      <c r="F16" s="114" t="s">
        <v>28</v>
      </c>
      <c r="G16" s="114" t="s">
        <v>117</v>
      </c>
      <c r="H16" s="114" t="s">
        <v>107</v>
      </c>
      <c r="I16" s="114" t="s">
        <v>147</v>
      </c>
    </row>
    <row r="17" spans="1:10" x14ac:dyDescent="0.45">
      <c r="A17" s="115" t="s">
        <v>158</v>
      </c>
      <c r="B17" s="115" t="s">
        <v>159</v>
      </c>
      <c r="C17" s="115" t="s">
        <v>160</v>
      </c>
      <c r="D17" s="115" t="s">
        <v>161</v>
      </c>
      <c r="E17" s="115" t="s">
        <v>162</v>
      </c>
      <c r="F17" s="115" t="s">
        <v>163</v>
      </c>
      <c r="G17" s="115" t="s">
        <v>164</v>
      </c>
      <c r="H17" s="115" t="s">
        <v>165</v>
      </c>
      <c r="I17" s="115" t="s">
        <v>166</v>
      </c>
    </row>
    <row r="18" spans="1:10" x14ac:dyDescent="0.45">
      <c r="A18" s="3">
        <v>1</v>
      </c>
      <c r="B18" s="88"/>
      <c r="C18" s="5">
        <f>C9</f>
        <v>0</v>
      </c>
      <c r="D18" s="6">
        <f>C18+H18</f>
        <v>0</v>
      </c>
      <c r="E18" s="3"/>
      <c r="F18" s="5">
        <f>C12</f>
        <v>0</v>
      </c>
      <c r="G18" s="5">
        <f>F18-H18</f>
        <v>0</v>
      </c>
      <c r="H18" s="9">
        <f>C18*(E18/100)</f>
        <v>0</v>
      </c>
      <c r="I18" s="5">
        <f t="shared" ref="I18:I20" si="0">C18-G18</f>
        <v>0</v>
      </c>
    </row>
    <row r="19" spans="1:10" x14ac:dyDescent="0.45">
      <c r="A19" s="7">
        <v>2</v>
      </c>
      <c r="B19" s="89"/>
      <c r="C19" s="9">
        <f t="shared" ref="C19:C20" si="1">I18</f>
        <v>0</v>
      </c>
      <c r="D19" s="10">
        <f t="shared" ref="D19:D20" si="2">C19+H19</f>
        <v>0</v>
      </c>
      <c r="E19" s="7"/>
      <c r="F19" s="9">
        <f>F18</f>
        <v>0</v>
      </c>
      <c r="G19" s="9">
        <f t="shared" ref="G19" si="3">F19-H19</f>
        <v>0</v>
      </c>
      <c r="H19" s="9">
        <f>C19*(E19/100)</f>
        <v>0</v>
      </c>
      <c r="I19" s="9">
        <f t="shared" si="0"/>
        <v>0</v>
      </c>
    </row>
    <row r="20" spans="1:10" x14ac:dyDescent="0.45">
      <c r="A20" s="7">
        <v>3</v>
      </c>
      <c r="B20" s="89"/>
      <c r="C20" s="9">
        <f t="shared" si="1"/>
        <v>0</v>
      </c>
      <c r="D20" s="10">
        <f t="shared" si="2"/>
        <v>0</v>
      </c>
      <c r="E20" s="7"/>
      <c r="F20" s="9">
        <f>G20+H20</f>
        <v>0</v>
      </c>
      <c r="G20" s="9">
        <f>C20</f>
        <v>0</v>
      </c>
      <c r="H20" s="9">
        <f>C20*(E20/100)</f>
        <v>0</v>
      </c>
      <c r="I20" s="9">
        <f t="shared" si="0"/>
        <v>0</v>
      </c>
    </row>
    <row r="21" spans="1:10" x14ac:dyDescent="0.45">
      <c r="A21" s="16"/>
      <c r="B21" s="21" t="s">
        <v>13</v>
      </c>
      <c r="C21" s="16"/>
      <c r="D21" s="16"/>
      <c r="E21" s="16"/>
      <c r="F21" s="17">
        <f>SUM(F18:F20)</f>
        <v>0</v>
      </c>
      <c r="G21" s="17">
        <f>SUM(G18:G20)</f>
        <v>0</v>
      </c>
      <c r="H21" s="17">
        <f>SUM(H18:H20)</f>
        <v>0</v>
      </c>
      <c r="I21" s="17"/>
    </row>
    <row r="22" spans="1:10" x14ac:dyDescent="0.45">
      <c r="A22" s="63"/>
      <c r="B22" s="63"/>
      <c r="C22" s="63"/>
      <c r="D22" s="63"/>
      <c r="E22" s="63"/>
      <c r="F22" s="63"/>
      <c r="G22" s="64"/>
      <c r="H22" s="64"/>
      <c r="I22" s="64"/>
      <c r="J22" s="64"/>
    </row>
    <row r="23" spans="1:10" x14ac:dyDescent="0.45">
      <c r="A23" s="63"/>
      <c r="B23" s="63"/>
      <c r="C23" s="63"/>
      <c r="D23" s="63"/>
      <c r="E23" s="63"/>
      <c r="F23" s="63"/>
      <c r="G23" s="93" t="s">
        <v>139</v>
      </c>
      <c r="H23" s="64"/>
      <c r="I23" s="64" t="s">
        <v>138</v>
      </c>
      <c r="J23" s="64"/>
    </row>
    <row r="24" spans="1:10" x14ac:dyDescent="0.45">
      <c r="A24" s="63"/>
      <c r="B24" s="63"/>
      <c r="C24" s="63"/>
      <c r="D24" s="63"/>
      <c r="E24" s="63"/>
      <c r="F24" s="63"/>
      <c r="G24" s="93" t="s">
        <v>140</v>
      </c>
      <c r="H24" s="64"/>
      <c r="I24" s="64"/>
      <c r="J24" s="64"/>
    </row>
    <row r="25" spans="1:10" x14ac:dyDescent="0.45">
      <c r="A25" s="63"/>
      <c r="B25" s="63"/>
      <c r="C25" s="63"/>
      <c r="D25" s="63"/>
      <c r="E25" s="63"/>
      <c r="F25" s="94" t="s">
        <v>141</v>
      </c>
      <c r="G25" s="93" t="s">
        <v>139</v>
      </c>
      <c r="H25" s="64"/>
      <c r="I25" s="64"/>
      <c r="J25" s="64"/>
    </row>
    <row r="26" spans="1:10" x14ac:dyDescent="0.45">
      <c r="A26" s="63"/>
      <c r="B26" s="63"/>
      <c r="C26" s="63"/>
      <c r="D26" s="63"/>
      <c r="E26" s="100"/>
      <c r="F26" s="63"/>
      <c r="G26" s="64"/>
      <c r="H26" s="64"/>
      <c r="I26" s="64"/>
      <c r="J26" s="64"/>
    </row>
  </sheetData>
  <mergeCells count="4">
    <mergeCell ref="A14:B14"/>
    <mergeCell ref="A3:I3"/>
    <mergeCell ref="A4:I4"/>
    <mergeCell ref="A5:I5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0"/>
  <sheetViews>
    <sheetView showGridLines="0" tabSelected="1" workbookViewId="0">
      <selection activeCell="E12" sqref="E12"/>
    </sheetView>
  </sheetViews>
  <sheetFormatPr defaultColWidth="8.19921875" defaultRowHeight="21" x14ac:dyDescent="0.4"/>
  <cols>
    <col min="1" max="1" width="4.296875" style="116" customWidth="1"/>
    <col min="2" max="2" width="2.796875" style="120" customWidth="1"/>
    <col min="3" max="3" width="31" style="118" customWidth="1"/>
    <col min="4" max="4" width="9.19921875" style="119" customWidth="1"/>
    <col min="5" max="5" width="72.69921875" style="118" customWidth="1"/>
    <col min="6" max="256" width="8.19921875" style="118"/>
    <col min="257" max="257" width="4.296875" style="118" customWidth="1"/>
    <col min="258" max="258" width="2.796875" style="118" customWidth="1"/>
    <col min="259" max="259" width="40.3984375" style="118" customWidth="1"/>
    <col min="260" max="260" width="9.19921875" style="118" customWidth="1"/>
    <col min="261" max="261" width="69.19921875" style="118" customWidth="1"/>
    <col min="262" max="512" width="8.19921875" style="118"/>
    <col min="513" max="513" width="4.296875" style="118" customWidth="1"/>
    <col min="514" max="514" width="2.796875" style="118" customWidth="1"/>
    <col min="515" max="515" width="40.3984375" style="118" customWidth="1"/>
    <col min="516" max="516" width="9.19921875" style="118" customWidth="1"/>
    <col min="517" max="517" width="69.19921875" style="118" customWidth="1"/>
    <col min="518" max="768" width="8.19921875" style="118"/>
    <col min="769" max="769" width="4.296875" style="118" customWidth="1"/>
    <col min="770" max="770" width="2.796875" style="118" customWidth="1"/>
    <col min="771" max="771" width="40.3984375" style="118" customWidth="1"/>
    <col min="772" max="772" width="9.19921875" style="118" customWidth="1"/>
    <col min="773" max="773" width="69.19921875" style="118" customWidth="1"/>
    <col min="774" max="1024" width="8.19921875" style="118"/>
    <col min="1025" max="1025" width="4.296875" style="118" customWidth="1"/>
    <col min="1026" max="1026" width="2.796875" style="118" customWidth="1"/>
    <col min="1027" max="1027" width="40.3984375" style="118" customWidth="1"/>
    <col min="1028" max="1028" width="9.19921875" style="118" customWidth="1"/>
    <col min="1029" max="1029" width="69.19921875" style="118" customWidth="1"/>
    <col min="1030" max="1280" width="8.19921875" style="118"/>
    <col min="1281" max="1281" width="4.296875" style="118" customWidth="1"/>
    <col min="1282" max="1282" width="2.796875" style="118" customWidth="1"/>
    <col min="1283" max="1283" width="40.3984375" style="118" customWidth="1"/>
    <col min="1284" max="1284" width="9.19921875" style="118" customWidth="1"/>
    <col min="1285" max="1285" width="69.19921875" style="118" customWidth="1"/>
    <col min="1286" max="1536" width="8.19921875" style="118"/>
    <col min="1537" max="1537" width="4.296875" style="118" customWidth="1"/>
    <col min="1538" max="1538" width="2.796875" style="118" customWidth="1"/>
    <col min="1539" max="1539" width="40.3984375" style="118" customWidth="1"/>
    <col min="1540" max="1540" width="9.19921875" style="118" customWidth="1"/>
    <col min="1541" max="1541" width="69.19921875" style="118" customWidth="1"/>
    <col min="1542" max="1792" width="8.19921875" style="118"/>
    <col min="1793" max="1793" width="4.296875" style="118" customWidth="1"/>
    <col min="1794" max="1794" width="2.796875" style="118" customWidth="1"/>
    <col min="1795" max="1795" width="40.3984375" style="118" customWidth="1"/>
    <col min="1796" max="1796" width="9.19921875" style="118" customWidth="1"/>
    <col min="1797" max="1797" width="69.19921875" style="118" customWidth="1"/>
    <col min="1798" max="2048" width="8.19921875" style="118"/>
    <col min="2049" max="2049" width="4.296875" style="118" customWidth="1"/>
    <col min="2050" max="2050" width="2.796875" style="118" customWidth="1"/>
    <col min="2051" max="2051" width="40.3984375" style="118" customWidth="1"/>
    <col min="2052" max="2052" width="9.19921875" style="118" customWidth="1"/>
    <col min="2053" max="2053" width="69.19921875" style="118" customWidth="1"/>
    <col min="2054" max="2304" width="8.19921875" style="118"/>
    <col min="2305" max="2305" width="4.296875" style="118" customWidth="1"/>
    <col min="2306" max="2306" width="2.796875" style="118" customWidth="1"/>
    <col min="2307" max="2307" width="40.3984375" style="118" customWidth="1"/>
    <col min="2308" max="2308" width="9.19921875" style="118" customWidth="1"/>
    <col min="2309" max="2309" width="69.19921875" style="118" customWidth="1"/>
    <col min="2310" max="2560" width="8.19921875" style="118"/>
    <col min="2561" max="2561" width="4.296875" style="118" customWidth="1"/>
    <col min="2562" max="2562" width="2.796875" style="118" customWidth="1"/>
    <col min="2563" max="2563" width="40.3984375" style="118" customWidth="1"/>
    <col min="2564" max="2564" width="9.19921875" style="118" customWidth="1"/>
    <col min="2565" max="2565" width="69.19921875" style="118" customWidth="1"/>
    <col min="2566" max="2816" width="8.19921875" style="118"/>
    <col min="2817" max="2817" width="4.296875" style="118" customWidth="1"/>
    <col min="2818" max="2818" width="2.796875" style="118" customWidth="1"/>
    <col min="2819" max="2819" width="40.3984375" style="118" customWidth="1"/>
    <col min="2820" max="2820" width="9.19921875" style="118" customWidth="1"/>
    <col min="2821" max="2821" width="69.19921875" style="118" customWidth="1"/>
    <col min="2822" max="3072" width="8.19921875" style="118"/>
    <col min="3073" max="3073" width="4.296875" style="118" customWidth="1"/>
    <col min="3074" max="3074" width="2.796875" style="118" customWidth="1"/>
    <col min="3075" max="3075" width="40.3984375" style="118" customWidth="1"/>
    <col min="3076" max="3076" width="9.19921875" style="118" customWidth="1"/>
    <col min="3077" max="3077" width="69.19921875" style="118" customWidth="1"/>
    <col min="3078" max="3328" width="8.19921875" style="118"/>
    <col min="3329" max="3329" width="4.296875" style="118" customWidth="1"/>
    <col min="3330" max="3330" width="2.796875" style="118" customWidth="1"/>
    <col min="3331" max="3331" width="40.3984375" style="118" customWidth="1"/>
    <col min="3332" max="3332" width="9.19921875" style="118" customWidth="1"/>
    <col min="3333" max="3333" width="69.19921875" style="118" customWidth="1"/>
    <col min="3334" max="3584" width="8.19921875" style="118"/>
    <col min="3585" max="3585" width="4.296875" style="118" customWidth="1"/>
    <col min="3586" max="3586" width="2.796875" style="118" customWidth="1"/>
    <col min="3587" max="3587" width="40.3984375" style="118" customWidth="1"/>
    <col min="3588" max="3588" width="9.19921875" style="118" customWidth="1"/>
    <col min="3589" max="3589" width="69.19921875" style="118" customWidth="1"/>
    <col min="3590" max="3840" width="8.19921875" style="118"/>
    <col min="3841" max="3841" width="4.296875" style="118" customWidth="1"/>
    <col min="3842" max="3842" width="2.796875" style="118" customWidth="1"/>
    <col min="3843" max="3843" width="40.3984375" style="118" customWidth="1"/>
    <col min="3844" max="3844" width="9.19921875" style="118" customWidth="1"/>
    <col min="3845" max="3845" width="69.19921875" style="118" customWidth="1"/>
    <col min="3846" max="4096" width="8.19921875" style="118"/>
    <col min="4097" max="4097" width="4.296875" style="118" customWidth="1"/>
    <col min="4098" max="4098" width="2.796875" style="118" customWidth="1"/>
    <col min="4099" max="4099" width="40.3984375" style="118" customWidth="1"/>
    <col min="4100" max="4100" width="9.19921875" style="118" customWidth="1"/>
    <col min="4101" max="4101" width="69.19921875" style="118" customWidth="1"/>
    <col min="4102" max="4352" width="8.19921875" style="118"/>
    <col min="4353" max="4353" width="4.296875" style="118" customWidth="1"/>
    <col min="4354" max="4354" width="2.796875" style="118" customWidth="1"/>
    <col min="4355" max="4355" width="40.3984375" style="118" customWidth="1"/>
    <col min="4356" max="4356" width="9.19921875" style="118" customWidth="1"/>
    <col min="4357" max="4357" width="69.19921875" style="118" customWidth="1"/>
    <col min="4358" max="4608" width="8.19921875" style="118"/>
    <col min="4609" max="4609" width="4.296875" style="118" customWidth="1"/>
    <col min="4610" max="4610" width="2.796875" style="118" customWidth="1"/>
    <col min="4611" max="4611" width="40.3984375" style="118" customWidth="1"/>
    <col min="4612" max="4612" width="9.19921875" style="118" customWidth="1"/>
    <col min="4613" max="4613" width="69.19921875" style="118" customWidth="1"/>
    <col min="4614" max="4864" width="8.19921875" style="118"/>
    <col min="4865" max="4865" width="4.296875" style="118" customWidth="1"/>
    <col min="4866" max="4866" width="2.796875" style="118" customWidth="1"/>
    <col min="4867" max="4867" width="40.3984375" style="118" customWidth="1"/>
    <col min="4868" max="4868" width="9.19921875" style="118" customWidth="1"/>
    <col min="4869" max="4869" width="69.19921875" style="118" customWidth="1"/>
    <col min="4870" max="5120" width="8.19921875" style="118"/>
    <col min="5121" max="5121" width="4.296875" style="118" customWidth="1"/>
    <col min="5122" max="5122" width="2.796875" style="118" customWidth="1"/>
    <col min="5123" max="5123" width="40.3984375" style="118" customWidth="1"/>
    <col min="5124" max="5124" width="9.19921875" style="118" customWidth="1"/>
    <col min="5125" max="5125" width="69.19921875" style="118" customWidth="1"/>
    <col min="5126" max="5376" width="8.19921875" style="118"/>
    <col min="5377" max="5377" width="4.296875" style="118" customWidth="1"/>
    <col min="5378" max="5378" width="2.796875" style="118" customWidth="1"/>
    <col min="5379" max="5379" width="40.3984375" style="118" customWidth="1"/>
    <col min="5380" max="5380" width="9.19921875" style="118" customWidth="1"/>
    <col min="5381" max="5381" width="69.19921875" style="118" customWidth="1"/>
    <col min="5382" max="5632" width="8.19921875" style="118"/>
    <col min="5633" max="5633" width="4.296875" style="118" customWidth="1"/>
    <col min="5634" max="5634" width="2.796875" style="118" customWidth="1"/>
    <col min="5635" max="5635" width="40.3984375" style="118" customWidth="1"/>
    <col min="5636" max="5636" width="9.19921875" style="118" customWidth="1"/>
    <col min="5637" max="5637" width="69.19921875" style="118" customWidth="1"/>
    <col min="5638" max="5888" width="8.19921875" style="118"/>
    <col min="5889" max="5889" width="4.296875" style="118" customWidth="1"/>
    <col min="5890" max="5890" width="2.796875" style="118" customWidth="1"/>
    <col min="5891" max="5891" width="40.3984375" style="118" customWidth="1"/>
    <col min="5892" max="5892" width="9.19921875" style="118" customWidth="1"/>
    <col min="5893" max="5893" width="69.19921875" style="118" customWidth="1"/>
    <col min="5894" max="6144" width="8.19921875" style="118"/>
    <col min="6145" max="6145" width="4.296875" style="118" customWidth="1"/>
    <col min="6146" max="6146" width="2.796875" style="118" customWidth="1"/>
    <col min="6147" max="6147" width="40.3984375" style="118" customWidth="1"/>
    <col min="6148" max="6148" width="9.19921875" style="118" customWidth="1"/>
    <col min="6149" max="6149" width="69.19921875" style="118" customWidth="1"/>
    <col min="6150" max="6400" width="8.19921875" style="118"/>
    <col min="6401" max="6401" width="4.296875" style="118" customWidth="1"/>
    <col min="6402" max="6402" width="2.796875" style="118" customWidth="1"/>
    <col min="6403" max="6403" width="40.3984375" style="118" customWidth="1"/>
    <col min="6404" max="6404" width="9.19921875" style="118" customWidth="1"/>
    <col min="6405" max="6405" width="69.19921875" style="118" customWidth="1"/>
    <col min="6406" max="6656" width="8.19921875" style="118"/>
    <col min="6657" max="6657" width="4.296875" style="118" customWidth="1"/>
    <col min="6658" max="6658" width="2.796875" style="118" customWidth="1"/>
    <col min="6659" max="6659" width="40.3984375" style="118" customWidth="1"/>
    <col min="6660" max="6660" width="9.19921875" style="118" customWidth="1"/>
    <col min="6661" max="6661" width="69.19921875" style="118" customWidth="1"/>
    <col min="6662" max="6912" width="8.19921875" style="118"/>
    <col min="6913" max="6913" width="4.296875" style="118" customWidth="1"/>
    <col min="6914" max="6914" width="2.796875" style="118" customWidth="1"/>
    <col min="6915" max="6915" width="40.3984375" style="118" customWidth="1"/>
    <col min="6916" max="6916" width="9.19921875" style="118" customWidth="1"/>
    <col min="6917" max="6917" width="69.19921875" style="118" customWidth="1"/>
    <col min="6918" max="7168" width="8.19921875" style="118"/>
    <col min="7169" max="7169" width="4.296875" style="118" customWidth="1"/>
    <col min="7170" max="7170" width="2.796875" style="118" customWidth="1"/>
    <col min="7171" max="7171" width="40.3984375" style="118" customWidth="1"/>
    <col min="7172" max="7172" width="9.19921875" style="118" customWidth="1"/>
    <col min="7173" max="7173" width="69.19921875" style="118" customWidth="1"/>
    <col min="7174" max="7424" width="8.19921875" style="118"/>
    <col min="7425" max="7425" width="4.296875" style="118" customWidth="1"/>
    <col min="7426" max="7426" width="2.796875" style="118" customWidth="1"/>
    <col min="7427" max="7427" width="40.3984375" style="118" customWidth="1"/>
    <col min="7428" max="7428" width="9.19921875" style="118" customWidth="1"/>
    <col min="7429" max="7429" width="69.19921875" style="118" customWidth="1"/>
    <col min="7430" max="7680" width="8.19921875" style="118"/>
    <col min="7681" max="7681" width="4.296875" style="118" customWidth="1"/>
    <col min="7682" max="7682" width="2.796875" style="118" customWidth="1"/>
    <col min="7683" max="7683" width="40.3984375" style="118" customWidth="1"/>
    <col min="7684" max="7684" width="9.19921875" style="118" customWidth="1"/>
    <col min="7685" max="7685" width="69.19921875" style="118" customWidth="1"/>
    <col min="7686" max="7936" width="8.19921875" style="118"/>
    <col min="7937" max="7937" width="4.296875" style="118" customWidth="1"/>
    <col min="7938" max="7938" width="2.796875" style="118" customWidth="1"/>
    <col min="7939" max="7939" width="40.3984375" style="118" customWidth="1"/>
    <col min="7940" max="7940" width="9.19921875" style="118" customWidth="1"/>
    <col min="7941" max="7941" width="69.19921875" style="118" customWidth="1"/>
    <col min="7942" max="8192" width="8.19921875" style="118"/>
    <col min="8193" max="8193" width="4.296875" style="118" customWidth="1"/>
    <col min="8194" max="8194" width="2.796875" style="118" customWidth="1"/>
    <col min="8195" max="8195" width="40.3984375" style="118" customWidth="1"/>
    <col min="8196" max="8196" width="9.19921875" style="118" customWidth="1"/>
    <col min="8197" max="8197" width="69.19921875" style="118" customWidth="1"/>
    <col min="8198" max="8448" width="8.19921875" style="118"/>
    <col min="8449" max="8449" width="4.296875" style="118" customWidth="1"/>
    <col min="8450" max="8450" width="2.796875" style="118" customWidth="1"/>
    <col min="8451" max="8451" width="40.3984375" style="118" customWidth="1"/>
    <col min="8452" max="8452" width="9.19921875" style="118" customWidth="1"/>
    <col min="8453" max="8453" width="69.19921875" style="118" customWidth="1"/>
    <col min="8454" max="8704" width="8.19921875" style="118"/>
    <col min="8705" max="8705" width="4.296875" style="118" customWidth="1"/>
    <col min="8706" max="8706" width="2.796875" style="118" customWidth="1"/>
    <col min="8707" max="8707" width="40.3984375" style="118" customWidth="1"/>
    <col min="8708" max="8708" width="9.19921875" style="118" customWidth="1"/>
    <col min="8709" max="8709" width="69.19921875" style="118" customWidth="1"/>
    <col min="8710" max="8960" width="8.19921875" style="118"/>
    <col min="8961" max="8961" width="4.296875" style="118" customWidth="1"/>
    <col min="8962" max="8962" width="2.796875" style="118" customWidth="1"/>
    <col min="8963" max="8963" width="40.3984375" style="118" customWidth="1"/>
    <col min="8964" max="8964" width="9.19921875" style="118" customWidth="1"/>
    <col min="8965" max="8965" width="69.19921875" style="118" customWidth="1"/>
    <col min="8966" max="9216" width="8.19921875" style="118"/>
    <col min="9217" max="9217" width="4.296875" style="118" customWidth="1"/>
    <col min="9218" max="9218" width="2.796875" style="118" customWidth="1"/>
    <col min="9219" max="9219" width="40.3984375" style="118" customWidth="1"/>
    <col min="9220" max="9220" width="9.19921875" style="118" customWidth="1"/>
    <col min="9221" max="9221" width="69.19921875" style="118" customWidth="1"/>
    <col min="9222" max="9472" width="8.19921875" style="118"/>
    <col min="9473" max="9473" width="4.296875" style="118" customWidth="1"/>
    <col min="9474" max="9474" width="2.796875" style="118" customWidth="1"/>
    <col min="9475" max="9475" width="40.3984375" style="118" customWidth="1"/>
    <col min="9476" max="9476" width="9.19921875" style="118" customWidth="1"/>
    <col min="9477" max="9477" width="69.19921875" style="118" customWidth="1"/>
    <col min="9478" max="9728" width="8.19921875" style="118"/>
    <col min="9729" max="9729" width="4.296875" style="118" customWidth="1"/>
    <col min="9730" max="9730" width="2.796875" style="118" customWidth="1"/>
    <col min="9731" max="9731" width="40.3984375" style="118" customWidth="1"/>
    <col min="9732" max="9732" width="9.19921875" style="118" customWidth="1"/>
    <col min="9733" max="9733" width="69.19921875" style="118" customWidth="1"/>
    <col min="9734" max="9984" width="8.19921875" style="118"/>
    <col min="9985" max="9985" width="4.296875" style="118" customWidth="1"/>
    <col min="9986" max="9986" width="2.796875" style="118" customWidth="1"/>
    <col min="9987" max="9987" width="40.3984375" style="118" customWidth="1"/>
    <col min="9988" max="9988" width="9.19921875" style="118" customWidth="1"/>
    <col min="9989" max="9989" width="69.19921875" style="118" customWidth="1"/>
    <col min="9990" max="10240" width="8.19921875" style="118"/>
    <col min="10241" max="10241" width="4.296875" style="118" customWidth="1"/>
    <col min="10242" max="10242" width="2.796875" style="118" customWidth="1"/>
    <col min="10243" max="10243" width="40.3984375" style="118" customWidth="1"/>
    <col min="10244" max="10244" width="9.19921875" style="118" customWidth="1"/>
    <col min="10245" max="10245" width="69.19921875" style="118" customWidth="1"/>
    <col min="10246" max="10496" width="8.19921875" style="118"/>
    <col min="10497" max="10497" width="4.296875" style="118" customWidth="1"/>
    <col min="10498" max="10498" width="2.796875" style="118" customWidth="1"/>
    <col min="10499" max="10499" width="40.3984375" style="118" customWidth="1"/>
    <col min="10500" max="10500" width="9.19921875" style="118" customWidth="1"/>
    <col min="10501" max="10501" width="69.19921875" style="118" customWidth="1"/>
    <col min="10502" max="10752" width="8.19921875" style="118"/>
    <col min="10753" max="10753" width="4.296875" style="118" customWidth="1"/>
    <col min="10754" max="10754" width="2.796875" style="118" customWidth="1"/>
    <col min="10755" max="10755" width="40.3984375" style="118" customWidth="1"/>
    <col min="10756" max="10756" width="9.19921875" style="118" customWidth="1"/>
    <col min="10757" max="10757" width="69.19921875" style="118" customWidth="1"/>
    <col min="10758" max="11008" width="8.19921875" style="118"/>
    <col min="11009" max="11009" width="4.296875" style="118" customWidth="1"/>
    <col min="11010" max="11010" width="2.796875" style="118" customWidth="1"/>
    <col min="11011" max="11011" width="40.3984375" style="118" customWidth="1"/>
    <col min="11012" max="11012" width="9.19921875" style="118" customWidth="1"/>
    <col min="11013" max="11013" width="69.19921875" style="118" customWidth="1"/>
    <col min="11014" max="11264" width="8.19921875" style="118"/>
    <col min="11265" max="11265" width="4.296875" style="118" customWidth="1"/>
    <col min="11266" max="11266" width="2.796875" style="118" customWidth="1"/>
    <col min="11267" max="11267" width="40.3984375" style="118" customWidth="1"/>
    <col min="11268" max="11268" width="9.19921875" style="118" customWidth="1"/>
    <col min="11269" max="11269" width="69.19921875" style="118" customWidth="1"/>
    <col min="11270" max="11520" width="8.19921875" style="118"/>
    <col min="11521" max="11521" width="4.296875" style="118" customWidth="1"/>
    <col min="11522" max="11522" width="2.796875" style="118" customWidth="1"/>
    <col min="11523" max="11523" width="40.3984375" style="118" customWidth="1"/>
    <col min="11524" max="11524" width="9.19921875" style="118" customWidth="1"/>
    <col min="11525" max="11525" width="69.19921875" style="118" customWidth="1"/>
    <col min="11526" max="11776" width="8.19921875" style="118"/>
    <col min="11777" max="11777" width="4.296875" style="118" customWidth="1"/>
    <col min="11778" max="11778" width="2.796875" style="118" customWidth="1"/>
    <col min="11779" max="11779" width="40.3984375" style="118" customWidth="1"/>
    <col min="11780" max="11780" width="9.19921875" style="118" customWidth="1"/>
    <col min="11781" max="11781" width="69.19921875" style="118" customWidth="1"/>
    <col min="11782" max="12032" width="8.19921875" style="118"/>
    <col min="12033" max="12033" width="4.296875" style="118" customWidth="1"/>
    <col min="12034" max="12034" width="2.796875" style="118" customWidth="1"/>
    <col min="12035" max="12035" width="40.3984375" style="118" customWidth="1"/>
    <col min="12036" max="12036" width="9.19921875" style="118" customWidth="1"/>
    <col min="12037" max="12037" width="69.19921875" style="118" customWidth="1"/>
    <col min="12038" max="12288" width="8.19921875" style="118"/>
    <col min="12289" max="12289" width="4.296875" style="118" customWidth="1"/>
    <col min="12290" max="12290" width="2.796875" style="118" customWidth="1"/>
    <col min="12291" max="12291" width="40.3984375" style="118" customWidth="1"/>
    <col min="12292" max="12292" width="9.19921875" style="118" customWidth="1"/>
    <col min="12293" max="12293" width="69.19921875" style="118" customWidth="1"/>
    <col min="12294" max="12544" width="8.19921875" style="118"/>
    <col min="12545" max="12545" width="4.296875" style="118" customWidth="1"/>
    <col min="12546" max="12546" width="2.796875" style="118" customWidth="1"/>
    <col min="12547" max="12547" width="40.3984375" style="118" customWidth="1"/>
    <col min="12548" max="12548" width="9.19921875" style="118" customWidth="1"/>
    <col min="12549" max="12549" width="69.19921875" style="118" customWidth="1"/>
    <col min="12550" max="12800" width="8.19921875" style="118"/>
    <col min="12801" max="12801" width="4.296875" style="118" customWidth="1"/>
    <col min="12802" max="12802" width="2.796875" style="118" customWidth="1"/>
    <col min="12803" max="12803" width="40.3984375" style="118" customWidth="1"/>
    <col min="12804" max="12804" width="9.19921875" style="118" customWidth="1"/>
    <col min="12805" max="12805" width="69.19921875" style="118" customWidth="1"/>
    <col min="12806" max="13056" width="8.19921875" style="118"/>
    <col min="13057" max="13057" width="4.296875" style="118" customWidth="1"/>
    <col min="13058" max="13058" width="2.796875" style="118" customWidth="1"/>
    <col min="13059" max="13059" width="40.3984375" style="118" customWidth="1"/>
    <col min="13060" max="13060" width="9.19921875" style="118" customWidth="1"/>
    <col min="13061" max="13061" width="69.19921875" style="118" customWidth="1"/>
    <col min="13062" max="13312" width="8.19921875" style="118"/>
    <col min="13313" max="13313" width="4.296875" style="118" customWidth="1"/>
    <col min="13314" max="13314" width="2.796875" style="118" customWidth="1"/>
    <col min="13315" max="13315" width="40.3984375" style="118" customWidth="1"/>
    <col min="13316" max="13316" width="9.19921875" style="118" customWidth="1"/>
    <col min="13317" max="13317" width="69.19921875" style="118" customWidth="1"/>
    <col min="13318" max="13568" width="8.19921875" style="118"/>
    <col min="13569" max="13569" width="4.296875" style="118" customWidth="1"/>
    <col min="13570" max="13570" width="2.796875" style="118" customWidth="1"/>
    <col min="13571" max="13571" width="40.3984375" style="118" customWidth="1"/>
    <col min="13572" max="13572" width="9.19921875" style="118" customWidth="1"/>
    <col min="13573" max="13573" width="69.19921875" style="118" customWidth="1"/>
    <col min="13574" max="13824" width="8.19921875" style="118"/>
    <col min="13825" max="13825" width="4.296875" style="118" customWidth="1"/>
    <col min="13826" max="13826" width="2.796875" style="118" customWidth="1"/>
    <col min="13827" max="13827" width="40.3984375" style="118" customWidth="1"/>
    <col min="13828" max="13828" width="9.19921875" style="118" customWidth="1"/>
    <col min="13829" max="13829" width="69.19921875" style="118" customWidth="1"/>
    <col min="13830" max="14080" width="8.19921875" style="118"/>
    <col min="14081" max="14081" width="4.296875" style="118" customWidth="1"/>
    <col min="14082" max="14082" width="2.796875" style="118" customWidth="1"/>
    <col min="14083" max="14083" width="40.3984375" style="118" customWidth="1"/>
    <col min="14084" max="14084" width="9.19921875" style="118" customWidth="1"/>
    <col min="14085" max="14085" width="69.19921875" style="118" customWidth="1"/>
    <col min="14086" max="14336" width="8.19921875" style="118"/>
    <col min="14337" max="14337" width="4.296875" style="118" customWidth="1"/>
    <col min="14338" max="14338" width="2.796875" style="118" customWidth="1"/>
    <col min="14339" max="14339" width="40.3984375" style="118" customWidth="1"/>
    <col min="14340" max="14340" width="9.19921875" style="118" customWidth="1"/>
    <col min="14341" max="14341" width="69.19921875" style="118" customWidth="1"/>
    <col min="14342" max="14592" width="8.19921875" style="118"/>
    <col min="14593" max="14593" width="4.296875" style="118" customWidth="1"/>
    <col min="14594" max="14594" width="2.796875" style="118" customWidth="1"/>
    <col min="14595" max="14595" width="40.3984375" style="118" customWidth="1"/>
    <col min="14596" max="14596" width="9.19921875" style="118" customWidth="1"/>
    <col min="14597" max="14597" width="69.19921875" style="118" customWidth="1"/>
    <col min="14598" max="14848" width="8.19921875" style="118"/>
    <col min="14849" max="14849" width="4.296875" style="118" customWidth="1"/>
    <col min="14850" max="14850" width="2.796875" style="118" customWidth="1"/>
    <col min="14851" max="14851" width="40.3984375" style="118" customWidth="1"/>
    <col min="14852" max="14852" width="9.19921875" style="118" customWidth="1"/>
    <col min="14853" max="14853" width="69.19921875" style="118" customWidth="1"/>
    <col min="14854" max="15104" width="8.19921875" style="118"/>
    <col min="15105" max="15105" width="4.296875" style="118" customWidth="1"/>
    <col min="15106" max="15106" width="2.796875" style="118" customWidth="1"/>
    <col min="15107" max="15107" width="40.3984375" style="118" customWidth="1"/>
    <col min="15108" max="15108" width="9.19921875" style="118" customWidth="1"/>
    <col min="15109" max="15109" width="69.19921875" style="118" customWidth="1"/>
    <col min="15110" max="15360" width="8.19921875" style="118"/>
    <col min="15361" max="15361" width="4.296875" style="118" customWidth="1"/>
    <col min="15362" max="15362" width="2.796875" style="118" customWidth="1"/>
    <col min="15363" max="15363" width="40.3984375" style="118" customWidth="1"/>
    <col min="15364" max="15364" width="9.19921875" style="118" customWidth="1"/>
    <col min="15365" max="15365" width="69.19921875" style="118" customWidth="1"/>
    <col min="15366" max="15616" width="8.19921875" style="118"/>
    <col min="15617" max="15617" width="4.296875" style="118" customWidth="1"/>
    <col min="15618" max="15618" width="2.796875" style="118" customWidth="1"/>
    <col min="15619" max="15619" width="40.3984375" style="118" customWidth="1"/>
    <col min="15620" max="15620" width="9.19921875" style="118" customWidth="1"/>
    <col min="15621" max="15621" width="69.19921875" style="118" customWidth="1"/>
    <col min="15622" max="15872" width="8.19921875" style="118"/>
    <col min="15873" max="15873" width="4.296875" style="118" customWidth="1"/>
    <col min="15874" max="15874" width="2.796875" style="118" customWidth="1"/>
    <col min="15875" max="15875" width="40.3984375" style="118" customWidth="1"/>
    <col min="15876" max="15876" width="9.19921875" style="118" customWidth="1"/>
    <col min="15877" max="15877" width="69.19921875" style="118" customWidth="1"/>
    <col min="15878" max="16128" width="8.19921875" style="118"/>
    <col min="16129" max="16129" width="4.296875" style="118" customWidth="1"/>
    <col min="16130" max="16130" width="2.796875" style="118" customWidth="1"/>
    <col min="16131" max="16131" width="40.3984375" style="118" customWidth="1"/>
    <col min="16132" max="16132" width="9.19921875" style="118" customWidth="1"/>
    <col min="16133" max="16133" width="69.19921875" style="118" customWidth="1"/>
    <col min="16134" max="16384" width="8.19921875" style="118"/>
  </cols>
  <sheetData>
    <row r="1" spans="1:5" x14ac:dyDescent="0.4">
      <c r="B1" s="117" t="s">
        <v>167</v>
      </c>
      <c r="E1" s="119"/>
    </row>
    <row r="2" spans="1:5" ht="28.2" customHeight="1" x14ac:dyDescent="0.4">
      <c r="A2" s="116" t="s">
        <v>168</v>
      </c>
      <c r="B2" s="120" t="s">
        <v>207</v>
      </c>
      <c r="D2" s="119" t="s">
        <v>169</v>
      </c>
      <c r="E2" s="121" t="s">
        <v>170</v>
      </c>
    </row>
    <row r="3" spans="1:5" x14ac:dyDescent="0.4">
      <c r="A3" s="116" t="s">
        <v>171</v>
      </c>
      <c r="B3" s="122" t="s">
        <v>172</v>
      </c>
      <c r="C3" s="123"/>
      <c r="D3" s="119" t="s">
        <v>169</v>
      </c>
      <c r="E3" s="118" t="s">
        <v>173</v>
      </c>
    </row>
    <row r="4" spans="1:5" ht="23.4" x14ac:dyDescent="0.45">
      <c r="A4" s="116" t="s">
        <v>174</v>
      </c>
      <c r="B4" s="124" t="s">
        <v>175</v>
      </c>
      <c r="C4" s="125"/>
      <c r="E4" s="121"/>
    </row>
    <row r="5" spans="1:5" x14ac:dyDescent="0.4">
      <c r="A5" s="116" t="s">
        <v>156</v>
      </c>
      <c r="B5" s="120" t="s">
        <v>176</v>
      </c>
      <c r="D5" s="126" t="s">
        <v>169</v>
      </c>
      <c r="E5" s="121" t="s">
        <v>192</v>
      </c>
    </row>
    <row r="6" spans="1:5" x14ac:dyDescent="0.4">
      <c r="A6" s="116" t="s">
        <v>177</v>
      </c>
      <c r="B6" s="120" t="s">
        <v>193</v>
      </c>
      <c r="D6" s="126" t="s">
        <v>169</v>
      </c>
      <c r="E6" s="118" t="s">
        <v>194</v>
      </c>
    </row>
    <row r="7" spans="1:5" x14ac:dyDescent="0.4">
      <c r="A7" s="116" t="s">
        <v>178</v>
      </c>
      <c r="B7" s="120" t="s">
        <v>157</v>
      </c>
      <c r="D7" s="126" t="s">
        <v>169</v>
      </c>
      <c r="E7" s="118" t="s">
        <v>211</v>
      </c>
    </row>
    <row r="8" spans="1:5" x14ac:dyDescent="0.4">
      <c r="A8" s="116" t="s">
        <v>179</v>
      </c>
      <c r="B8" s="120" t="s">
        <v>1</v>
      </c>
      <c r="D8" s="126" t="s">
        <v>169</v>
      </c>
      <c r="E8" s="118" t="s">
        <v>180</v>
      </c>
    </row>
    <row r="9" spans="1:5" x14ac:dyDescent="0.4">
      <c r="A9" s="116" t="s">
        <v>181</v>
      </c>
      <c r="B9" s="120" t="s">
        <v>28</v>
      </c>
      <c r="D9" s="119" t="s">
        <v>169</v>
      </c>
      <c r="E9" s="118" t="s">
        <v>182</v>
      </c>
    </row>
    <row r="10" spans="1:5" x14ac:dyDescent="0.4">
      <c r="A10" s="116" t="s">
        <v>197</v>
      </c>
      <c r="B10" s="120" t="s">
        <v>150</v>
      </c>
      <c r="D10" s="119" t="s">
        <v>169</v>
      </c>
      <c r="E10" s="118" t="s">
        <v>200</v>
      </c>
    </row>
    <row r="11" spans="1:5" x14ac:dyDescent="0.4">
      <c r="A11" s="116" t="s">
        <v>198</v>
      </c>
      <c r="B11" s="120" t="s">
        <v>199</v>
      </c>
      <c r="D11" s="119" t="s">
        <v>169</v>
      </c>
      <c r="E11" s="118" t="s">
        <v>201</v>
      </c>
    </row>
    <row r="12" spans="1:5" x14ac:dyDescent="0.4">
      <c r="A12" s="127" t="s">
        <v>158</v>
      </c>
      <c r="B12" s="120" t="s">
        <v>6</v>
      </c>
      <c r="D12" s="119" t="s">
        <v>169</v>
      </c>
      <c r="E12" s="118" t="s">
        <v>183</v>
      </c>
    </row>
    <row r="13" spans="1:5" x14ac:dyDescent="0.4">
      <c r="A13" s="127" t="s">
        <v>159</v>
      </c>
      <c r="B13" s="120" t="s">
        <v>7</v>
      </c>
      <c r="D13" s="119" t="s">
        <v>169</v>
      </c>
      <c r="E13" s="118" t="s">
        <v>184</v>
      </c>
    </row>
    <row r="14" spans="1:5" x14ac:dyDescent="0.4">
      <c r="A14" s="127" t="s">
        <v>160</v>
      </c>
      <c r="B14" s="120" t="s">
        <v>8</v>
      </c>
      <c r="D14" s="119" t="s">
        <v>169</v>
      </c>
      <c r="E14" s="118" t="s">
        <v>185</v>
      </c>
    </row>
    <row r="15" spans="1:5" x14ac:dyDescent="0.4">
      <c r="A15" s="127" t="s">
        <v>161</v>
      </c>
      <c r="B15" s="120" t="s">
        <v>146</v>
      </c>
      <c r="D15" s="119" t="s">
        <v>169</v>
      </c>
      <c r="E15" s="118" t="s">
        <v>186</v>
      </c>
    </row>
    <row r="16" spans="1:5" x14ac:dyDescent="0.4">
      <c r="A16" s="127" t="s">
        <v>162</v>
      </c>
      <c r="B16" s="120" t="s">
        <v>0</v>
      </c>
      <c r="D16" s="119" t="s">
        <v>169</v>
      </c>
      <c r="E16" s="118" t="s">
        <v>187</v>
      </c>
    </row>
    <row r="17" spans="1:5" x14ac:dyDescent="0.4">
      <c r="A17" s="127" t="s">
        <v>163</v>
      </c>
      <c r="B17" s="120" t="s">
        <v>28</v>
      </c>
      <c r="D17" s="119" t="s">
        <v>169</v>
      </c>
      <c r="E17" s="118" t="s">
        <v>188</v>
      </c>
    </row>
    <row r="18" spans="1:5" x14ac:dyDescent="0.4">
      <c r="A18" s="127" t="s">
        <v>164</v>
      </c>
      <c r="B18" s="120" t="s">
        <v>117</v>
      </c>
      <c r="D18" s="119" t="s">
        <v>169</v>
      </c>
      <c r="E18" s="118" t="s">
        <v>189</v>
      </c>
    </row>
    <row r="19" spans="1:5" x14ac:dyDescent="0.4">
      <c r="A19" s="127" t="s">
        <v>165</v>
      </c>
      <c r="B19" s="120" t="s">
        <v>107</v>
      </c>
      <c r="D19" s="119" t="s">
        <v>169</v>
      </c>
      <c r="E19" s="118" t="s">
        <v>190</v>
      </c>
    </row>
    <row r="20" spans="1:5" x14ac:dyDescent="0.4">
      <c r="A20" s="127" t="s">
        <v>166</v>
      </c>
      <c r="B20" s="120" t="s">
        <v>147</v>
      </c>
      <c r="D20" s="119" t="s">
        <v>169</v>
      </c>
      <c r="E20" s="118" t="s">
        <v>191</v>
      </c>
    </row>
  </sheetData>
  <pageMargins left="0.75" right="0.74803149606299213" top="0.79" bottom="0.59055118110236227" header="0.19685039370078741" footer="0.5905511811023622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workbookViewId="0">
      <selection activeCell="E12" sqref="E12"/>
    </sheetView>
  </sheetViews>
  <sheetFormatPr defaultColWidth="9" defaultRowHeight="23.4" x14ac:dyDescent="0.45"/>
  <cols>
    <col min="1" max="1" width="7.09765625" style="2" customWidth="1"/>
    <col min="2" max="2" width="18" style="2" customWidth="1"/>
    <col min="3" max="3" width="13.59765625" style="2" customWidth="1"/>
    <col min="4" max="4" width="13.796875" style="2" customWidth="1"/>
    <col min="5" max="5" width="12.59765625" style="2" customWidth="1"/>
    <col min="6" max="6" width="11.69921875" style="2" bestFit="1" customWidth="1"/>
    <col min="7" max="10" width="12.59765625" style="2" customWidth="1"/>
    <col min="11" max="16384" width="9" style="2"/>
  </cols>
  <sheetData>
    <row r="1" spans="1:10" x14ac:dyDescent="0.45">
      <c r="E1" s="112" t="s">
        <v>142</v>
      </c>
      <c r="I1" s="101" t="s">
        <v>132</v>
      </c>
    </row>
    <row r="3" spans="1:10" x14ac:dyDescent="0.45">
      <c r="A3" s="129" t="s">
        <v>209</v>
      </c>
      <c r="B3" s="129"/>
      <c r="C3" s="129"/>
      <c r="D3" s="129"/>
      <c r="E3" s="129"/>
      <c r="F3" s="129"/>
      <c r="G3" s="129"/>
      <c r="H3" s="129"/>
      <c r="I3" s="129"/>
      <c r="J3" s="1"/>
    </row>
    <row r="4" spans="1:10" x14ac:dyDescent="0.45">
      <c r="A4" s="129" t="s">
        <v>148</v>
      </c>
      <c r="B4" s="129"/>
      <c r="C4" s="129"/>
      <c r="D4" s="129"/>
      <c r="E4" s="129"/>
      <c r="F4" s="129"/>
      <c r="G4" s="129"/>
      <c r="H4" s="129"/>
      <c r="I4" s="129"/>
      <c r="J4" s="1"/>
    </row>
    <row r="5" spans="1:10" x14ac:dyDescent="0.45">
      <c r="A5" s="129" t="s">
        <v>210</v>
      </c>
      <c r="B5" s="129"/>
      <c r="C5" s="129"/>
      <c r="D5" s="129"/>
      <c r="E5" s="129"/>
      <c r="F5" s="129"/>
      <c r="G5" s="129"/>
      <c r="H5" s="129"/>
      <c r="I5" s="129"/>
      <c r="J5" s="92"/>
    </row>
    <row r="6" spans="1:10" x14ac:dyDescent="0.45">
      <c r="A6" s="129" t="s">
        <v>136</v>
      </c>
      <c r="B6" s="129"/>
      <c r="C6" s="129"/>
      <c r="D6" s="129"/>
      <c r="E6" s="129"/>
      <c r="F6" s="129"/>
      <c r="G6" s="129"/>
      <c r="H6" s="129"/>
      <c r="I6" s="129"/>
      <c r="J6" s="1"/>
    </row>
    <row r="7" spans="1:10" ht="12.6" customHeight="1" x14ac:dyDescent="0.45">
      <c r="A7" s="96"/>
      <c r="B7" s="96"/>
      <c r="C7" s="96"/>
      <c r="D7" s="96"/>
      <c r="E7" s="96"/>
      <c r="F7" s="96"/>
      <c r="G7" s="96"/>
      <c r="H7" s="96"/>
      <c r="I7" s="96"/>
      <c r="J7" s="1"/>
    </row>
    <row r="8" spans="1:10" x14ac:dyDescent="0.45">
      <c r="A8" s="95" t="s">
        <v>145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45">
      <c r="A9" s="18" t="s">
        <v>34</v>
      </c>
      <c r="C9" s="90" t="s">
        <v>135</v>
      </c>
      <c r="D9" s="90"/>
      <c r="E9" s="90"/>
      <c r="F9" s="18"/>
      <c r="G9" s="91" t="s">
        <v>143</v>
      </c>
      <c r="H9" s="97" t="s">
        <v>144</v>
      </c>
      <c r="I9" s="90"/>
      <c r="J9" s="65"/>
    </row>
    <row r="10" spans="1:10" x14ac:dyDescent="0.45">
      <c r="A10" s="18" t="s">
        <v>137</v>
      </c>
      <c r="B10" s="18"/>
      <c r="C10" s="19">
        <v>4000</v>
      </c>
      <c r="D10" s="18" t="s">
        <v>5</v>
      </c>
    </row>
    <row r="11" spans="1:10" x14ac:dyDescent="0.45">
      <c r="A11" s="18" t="s">
        <v>133</v>
      </c>
      <c r="C11" s="18">
        <v>5</v>
      </c>
      <c r="D11" s="18" t="s">
        <v>134</v>
      </c>
      <c r="E11" s="18"/>
    </row>
    <row r="12" spans="1:10" x14ac:dyDescent="0.45">
      <c r="A12" s="18" t="s">
        <v>151</v>
      </c>
      <c r="B12" s="18"/>
      <c r="C12" s="91">
        <v>3</v>
      </c>
      <c r="D12" s="18" t="s">
        <v>2</v>
      </c>
      <c r="E12" s="18"/>
      <c r="F12" s="18"/>
    </row>
    <row r="13" spans="1:10" x14ac:dyDescent="0.45">
      <c r="A13" s="18" t="s">
        <v>28</v>
      </c>
      <c r="C13" s="20">
        <f>ROUNDUP((C10+((C10*0.05)*1.5))/3,-1)</f>
        <v>1440</v>
      </c>
      <c r="D13" s="18" t="s">
        <v>5</v>
      </c>
      <c r="E13" s="18"/>
      <c r="F13" s="18"/>
    </row>
    <row r="14" spans="1:10" x14ac:dyDescent="0.45">
      <c r="A14" s="18" t="s">
        <v>150</v>
      </c>
      <c r="B14" s="18"/>
      <c r="C14" s="102">
        <v>43389</v>
      </c>
      <c r="D14" s="18"/>
      <c r="E14" s="18"/>
      <c r="F14" s="18"/>
    </row>
    <row r="15" spans="1:10" ht="23.25" customHeight="1" x14ac:dyDescent="0.45">
      <c r="A15" s="128" t="s">
        <v>149</v>
      </c>
      <c r="B15" s="128"/>
      <c r="C15" s="103">
        <v>2561</v>
      </c>
      <c r="D15" s="18"/>
      <c r="E15" s="18"/>
      <c r="F15" s="18"/>
    </row>
    <row r="16" spans="1:10" ht="9.75" customHeight="1" x14ac:dyDescent="0.45"/>
    <row r="17" spans="1:10" x14ac:dyDescent="0.45">
      <c r="A17" s="114" t="s">
        <v>6</v>
      </c>
      <c r="B17" s="114" t="s">
        <v>7</v>
      </c>
      <c r="C17" s="114" t="s">
        <v>8</v>
      </c>
      <c r="D17" s="114" t="s">
        <v>146</v>
      </c>
      <c r="E17" s="114" t="s">
        <v>0</v>
      </c>
      <c r="F17" s="114" t="s">
        <v>28</v>
      </c>
      <c r="G17" s="114" t="s">
        <v>117</v>
      </c>
      <c r="H17" s="114" t="s">
        <v>107</v>
      </c>
      <c r="I17" s="114" t="s">
        <v>147</v>
      </c>
    </row>
    <row r="18" spans="1:10" x14ac:dyDescent="0.45">
      <c r="A18" s="115" t="s">
        <v>158</v>
      </c>
      <c r="B18" s="115" t="s">
        <v>159</v>
      </c>
      <c r="C18" s="115" t="s">
        <v>160</v>
      </c>
      <c r="D18" s="115" t="s">
        <v>161</v>
      </c>
      <c r="E18" s="115" t="s">
        <v>162</v>
      </c>
      <c r="F18" s="115" t="s">
        <v>163</v>
      </c>
      <c r="G18" s="115" t="s">
        <v>164</v>
      </c>
      <c r="H18" s="115" t="s">
        <v>165</v>
      </c>
      <c r="I18" s="115" t="s">
        <v>166</v>
      </c>
    </row>
    <row r="19" spans="1:10" x14ac:dyDescent="0.45">
      <c r="A19" s="3">
        <v>1</v>
      </c>
      <c r="B19" s="98">
        <v>43754</v>
      </c>
      <c r="C19" s="5">
        <f>C10</f>
        <v>4000</v>
      </c>
      <c r="D19" s="6">
        <f>C19+H19</f>
        <v>4000</v>
      </c>
      <c r="E19" s="3">
        <v>0</v>
      </c>
      <c r="F19" s="111">
        <v>1440</v>
      </c>
      <c r="G19" s="5">
        <f>F19-H19</f>
        <v>1440</v>
      </c>
      <c r="H19" s="9">
        <f>C19*(E19/100)</f>
        <v>0</v>
      </c>
      <c r="I19" s="5">
        <f t="shared" ref="I19:I21" si="0">C19-G19</f>
        <v>2560</v>
      </c>
    </row>
    <row r="20" spans="1:10" x14ac:dyDescent="0.45">
      <c r="A20" s="7">
        <v>2</v>
      </c>
      <c r="B20" s="99">
        <v>44120</v>
      </c>
      <c r="C20" s="9">
        <f t="shared" ref="C20:C21" si="1">I19</f>
        <v>2560</v>
      </c>
      <c r="D20" s="10">
        <f t="shared" ref="D20:D21" si="2">C20+H20</f>
        <v>2688</v>
      </c>
      <c r="E20" s="7">
        <v>5</v>
      </c>
      <c r="F20" s="11">
        <f>F19</f>
        <v>1440</v>
      </c>
      <c r="G20" s="9">
        <f t="shared" ref="G20" si="3">F20-H20</f>
        <v>1312</v>
      </c>
      <c r="H20" s="9">
        <f>C20*(E20/100)</f>
        <v>128</v>
      </c>
      <c r="I20" s="9">
        <f t="shared" si="0"/>
        <v>1248</v>
      </c>
    </row>
    <row r="21" spans="1:10" x14ac:dyDescent="0.45">
      <c r="A21" s="7">
        <v>3</v>
      </c>
      <c r="B21" s="99">
        <v>44485</v>
      </c>
      <c r="C21" s="9">
        <f t="shared" si="1"/>
        <v>1248</v>
      </c>
      <c r="D21" s="10">
        <f t="shared" si="2"/>
        <v>1310.4000000000001</v>
      </c>
      <c r="E21" s="7">
        <v>5</v>
      </c>
      <c r="F21" s="11">
        <f>G21+H21</f>
        <v>1310.4000000000001</v>
      </c>
      <c r="G21" s="9">
        <f>C21</f>
        <v>1248</v>
      </c>
      <c r="H21" s="9">
        <f>C21*(E21/100)</f>
        <v>62.400000000000006</v>
      </c>
      <c r="I21" s="9">
        <f t="shared" si="0"/>
        <v>0</v>
      </c>
    </row>
    <row r="22" spans="1:10" x14ac:dyDescent="0.45">
      <c r="A22" s="16"/>
      <c r="B22" s="21" t="s">
        <v>13</v>
      </c>
      <c r="C22" s="16"/>
      <c r="D22" s="16"/>
      <c r="E22" s="16"/>
      <c r="F22" s="17">
        <f>SUM(F19:F21)</f>
        <v>4190.3999999999996</v>
      </c>
      <c r="G22" s="17">
        <f>SUM(G19:G21)</f>
        <v>4000</v>
      </c>
      <c r="H22" s="17">
        <f>SUM(H19:H21)</f>
        <v>190.4</v>
      </c>
      <c r="I22" s="17"/>
    </row>
    <row r="23" spans="1:10" x14ac:dyDescent="0.45">
      <c r="A23" s="63"/>
      <c r="B23" s="63"/>
      <c r="C23" s="63"/>
      <c r="D23" s="63"/>
      <c r="E23" s="63"/>
      <c r="F23" s="63"/>
      <c r="G23" s="64"/>
      <c r="H23" s="64"/>
      <c r="I23" s="64"/>
      <c r="J23" s="64"/>
    </row>
    <row r="24" spans="1:10" x14ac:dyDescent="0.45">
      <c r="A24" s="63"/>
      <c r="B24" s="63"/>
      <c r="C24" s="63"/>
      <c r="D24" s="63"/>
      <c r="E24" s="63"/>
      <c r="F24" s="63"/>
      <c r="G24" s="93" t="s">
        <v>139</v>
      </c>
      <c r="H24" s="64"/>
      <c r="I24" s="64" t="s">
        <v>138</v>
      </c>
      <c r="J24" s="64"/>
    </row>
    <row r="25" spans="1:10" x14ac:dyDescent="0.45">
      <c r="A25" s="63"/>
      <c r="B25" s="63"/>
      <c r="C25" s="63"/>
      <c r="D25" s="63"/>
      <c r="E25" s="63"/>
      <c r="F25" s="63"/>
      <c r="G25" s="93" t="s">
        <v>140</v>
      </c>
      <c r="H25" s="64"/>
      <c r="I25" s="64"/>
      <c r="J25" s="64"/>
    </row>
    <row r="26" spans="1:10" x14ac:dyDescent="0.45">
      <c r="A26" s="63"/>
      <c r="B26" s="63"/>
      <c r="C26" s="63"/>
      <c r="D26" s="63"/>
      <c r="E26" s="63"/>
      <c r="F26" s="94" t="s">
        <v>141</v>
      </c>
      <c r="G26" s="93" t="s">
        <v>139</v>
      </c>
      <c r="H26" s="64"/>
      <c r="I26" s="64"/>
      <c r="J26" s="64"/>
    </row>
  </sheetData>
  <mergeCells count="5">
    <mergeCell ref="A6:I6"/>
    <mergeCell ref="A4:I4"/>
    <mergeCell ref="A3:I3"/>
    <mergeCell ref="A15:B15"/>
    <mergeCell ref="A5:I5"/>
  </mergeCells>
  <printOptions horizontalCentered="1"/>
  <pageMargins left="0.70866141732283472" right="0.70866141732283472" top="0.63" bottom="0.45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opLeftCell="A8" workbookViewId="0">
      <selection activeCell="C19" sqref="C19"/>
    </sheetView>
  </sheetViews>
  <sheetFormatPr defaultColWidth="9" defaultRowHeight="23.4" x14ac:dyDescent="0.45"/>
  <cols>
    <col min="1" max="1" width="6.3984375" style="2" customWidth="1"/>
    <col min="2" max="2" width="15.59765625" style="2" customWidth="1"/>
    <col min="3" max="3" width="13.59765625" style="2" customWidth="1"/>
    <col min="4" max="5" width="12.59765625" style="2" customWidth="1"/>
    <col min="6" max="6" width="11.69921875" style="2" bestFit="1" customWidth="1"/>
    <col min="7" max="10" width="12.59765625" style="2" customWidth="1"/>
    <col min="11" max="16384" width="9" style="2"/>
  </cols>
  <sheetData>
    <row r="1" spans="1:10" x14ac:dyDescent="0.45">
      <c r="A1" s="23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45">
      <c r="A2" s="23" t="s">
        <v>36</v>
      </c>
      <c r="B2" s="1"/>
      <c r="C2" s="1"/>
      <c r="D2" s="1"/>
      <c r="E2" s="1"/>
      <c r="F2" s="1"/>
      <c r="G2" s="1"/>
      <c r="H2" s="1"/>
      <c r="I2" s="1"/>
      <c r="J2" s="1"/>
    </row>
    <row r="3" spans="1:10" ht="23.25" x14ac:dyDescent="0.3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x14ac:dyDescent="0.45">
      <c r="A4" s="18" t="s">
        <v>34</v>
      </c>
      <c r="F4" s="18" t="s">
        <v>35</v>
      </c>
    </row>
    <row r="5" spans="1:10" x14ac:dyDescent="0.45">
      <c r="A5" s="18" t="s">
        <v>33</v>
      </c>
      <c r="B5" s="18"/>
      <c r="C5" s="19">
        <v>18000</v>
      </c>
      <c r="D5" s="18" t="s">
        <v>5</v>
      </c>
      <c r="E5" s="18" t="s">
        <v>16</v>
      </c>
      <c r="F5" s="20">
        <f>ROUNDUP((C5+((C5*0.05)*5))/10,0)</f>
        <v>2250</v>
      </c>
      <c r="G5" s="18" t="s">
        <v>5</v>
      </c>
    </row>
    <row r="6" spans="1:10" x14ac:dyDescent="0.45">
      <c r="A6" s="18" t="s">
        <v>0</v>
      </c>
      <c r="C6" s="18" t="s">
        <v>3</v>
      </c>
      <c r="D6" s="18" t="s">
        <v>14</v>
      </c>
      <c r="E6" s="18"/>
      <c r="F6" s="24"/>
    </row>
    <row r="7" spans="1:10" x14ac:dyDescent="0.45">
      <c r="A7" s="18"/>
      <c r="C7" s="18" t="s">
        <v>4</v>
      </c>
      <c r="D7" s="18" t="s">
        <v>15</v>
      </c>
      <c r="E7" s="18"/>
      <c r="F7" s="25">
        <f>G21/10</f>
        <v>2212.8655727993341</v>
      </c>
    </row>
    <row r="8" spans="1:10" x14ac:dyDescent="0.45">
      <c r="A8" s="18" t="s">
        <v>1</v>
      </c>
      <c r="B8" s="18"/>
      <c r="C8" s="18">
        <v>10</v>
      </c>
      <c r="D8" s="18" t="s">
        <v>2</v>
      </c>
      <c r="E8" s="18"/>
      <c r="F8" s="18"/>
    </row>
    <row r="9" spans="1:10" ht="9.75" customHeight="1" x14ac:dyDescent="0.35"/>
    <row r="10" spans="1:10" x14ac:dyDescent="0.45">
      <c r="A10" s="21" t="s">
        <v>6</v>
      </c>
      <c r="B10" s="21" t="s">
        <v>7</v>
      </c>
      <c r="C10" s="22" t="s">
        <v>17</v>
      </c>
      <c r="D10" s="21" t="s">
        <v>8</v>
      </c>
      <c r="E10" s="21" t="s">
        <v>9</v>
      </c>
      <c r="F10" s="21" t="s">
        <v>0</v>
      </c>
      <c r="G10" s="21" t="s">
        <v>28</v>
      </c>
      <c r="H10" s="21" t="s">
        <v>10</v>
      </c>
      <c r="I10" s="21" t="s">
        <v>11</v>
      </c>
      <c r="J10" s="21" t="s">
        <v>29</v>
      </c>
    </row>
    <row r="11" spans="1:10" ht="23.25" x14ac:dyDescent="0.35">
      <c r="A11" s="3">
        <v>1</v>
      </c>
      <c r="B11" s="26">
        <v>42370</v>
      </c>
      <c r="C11" s="4">
        <v>0</v>
      </c>
      <c r="D11" s="5">
        <f>C5</f>
        <v>18000</v>
      </c>
      <c r="E11" s="6">
        <f>D11+I11</f>
        <v>18000</v>
      </c>
      <c r="F11" s="4">
        <v>0</v>
      </c>
      <c r="G11" s="86">
        <v>2250</v>
      </c>
      <c r="H11" s="5">
        <f>G11-I11</f>
        <v>2250</v>
      </c>
      <c r="I11" s="5">
        <f>D11*F11/100</f>
        <v>0</v>
      </c>
      <c r="J11" s="5">
        <f t="shared" ref="J11:J20" si="0">D11-H11</f>
        <v>15750</v>
      </c>
    </row>
    <row r="12" spans="1:10" ht="23.25" x14ac:dyDescent="0.35">
      <c r="A12" s="7">
        <v>2</v>
      </c>
      <c r="B12" s="27">
        <v>42736</v>
      </c>
      <c r="C12" s="8">
        <f>B12-B11</f>
        <v>366</v>
      </c>
      <c r="D12" s="9">
        <f t="shared" ref="D12:D20" si="1">J11</f>
        <v>15750</v>
      </c>
      <c r="E12" s="10">
        <f t="shared" ref="E12:E20" si="2">D12+I12</f>
        <v>16539.657534246577</v>
      </c>
      <c r="F12" s="8">
        <v>5</v>
      </c>
      <c r="G12" s="11">
        <v>2250</v>
      </c>
      <c r="H12" s="9">
        <f t="shared" ref="H12:H19" si="3">G12-I12</f>
        <v>1460.3424657534247</v>
      </c>
      <c r="I12" s="9">
        <f>(D12*(F12/100)*C12)/365</f>
        <v>789.65753424657532</v>
      </c>
      <c r="J12" s="9">
        <f t="shared" si="0"/>
        <v>14289.657534246575</v>
      </c>
    </row>
    <row r="13" spans="1:10" ht="23.25" x14ac:dyDescent="0.35">
      <c r="A13" s="7">
        <v>3</v>
      </c>
      <c r="B13" s="27">
        <v>43101</v>
      </c>
      <c r="C13" s="8">
        <f t="shared" ref="C13:C20" si="4">B13-B12</f>
        <v>365</v>
      </c>
      <c r="D13" s="9">
        <f t="shared" si="1"/>
        <v>14289.657534246575</v>
      </c>
      <c r="E13" s="10">
        <f t="shared" si="2"/>
        <v>15004.140410958904</v>
      </c>
      <c r="F13" s="8">
        <v>5</v>
      </c>
      <c r="G13" s="11">
        <v>2250</v>
      </c>
      <c r="H13" s="9">
        <f t="shared" si="3"/>
        <v>1535.5171232876712</v>
      </c>
      <c r="I13" s="9">
        <f t="shared" ref="I13:I20" si="5">(D13*(F13/100)*C13)/365</f>
        <v>714.48287671232879</v>
      </c>
      <c r="J13" s="9">
        <f t="shared" si="0"/>
        <v>12754.140410958904</v>
      </c>
    </row>
    <row r="14" spans="1:10" ht="23.25" x14ac:dyDescent="0.35">
      <c r="A14" s="7">
        <v>4</v>
      </c>
      <c r="B14" s="27">
        <v>43466</v>
      </c>
      <c r="C14" s="8">
        <f t="shared" si="4"/>
        <v>365</v>
      </c>
      <c r="D14" s="9">
        <f t="shared" si="1"/>
        <v>12754.140410958904</v>
      </c>
      <c r="E14" s="10">
        <f t="shared" si="2"/>
        <v>13391.847431506849</v>
      </c>
      <c r="F14" s="8">
        <v>5</v>
      </c>
      <c r="G14" s="11">
        <v>2250</v>
      </c>
      <c r="H14" s="9">
        <f t="shared" si="3"/>
        <v>1612.2929794520546</v>
      </c>
      <c r="I14" s="9">
        <f t="shared" si="5"/>
        <v>637.70702054794526</v>
      </c>
      <c r="J14" s="9">
        <f t="shared" si="0"/>
        <v>11141.847431506849</v>
      </c>
    </row>
    <row r="15" spans="1:10" ht="23.25" x14ac:dyDescent="0.35">
      <c r="A15" s="7">
        <v>5</v>
      </c>
      <c r="B15" s="27">
        <v>43831</v>
      </c>
      <c r="C15" s="8">
        <f t="shared" si="4"/>
        <v>365</v>
      </c>
      <c r="D15" s="9">
        <f t="shared" si="1"/>
        <v>11141.847431506849</v>
      </c>
      <c r="E15" s="10">
        <f t="shared" si="2"/>
        <v>11698.93980308219</v>
      </c>
      <c r="F15" s="8">
        <v>5</v>
      </c>
      <c r="G15" s="11">
        <v>2250</v>
      </c>
      <c r="H15" s="9">
        <f t="shared" si="3"/>
        <v>1692.9076284246576</v>
      </c>
      <c r="I15" s="9">
        <f t="shared" si="5"/>
        <v>557.09237157534244</v>
      </c>
      <c r="J15" s="9">
        <f t="shared" si="0"/>
        <v>9448.9398030821903</v>
      </c>
    </row>
    <row r="16" spans="1:10" ht="23.25" x14ac:dyDescent="0.35">
      <c r="A16" s="7">
        <v>6</v>
      </c>
      <c r="B16" s="27">
        <v>44197</v>
      </c>
      <c r="C16" s="8">
        <f>B16-B15</f>
        <v>366</v>
      </c>
      <c r="D16" s="9">
        <f>J15</f>
        <v>9448.9398030821903</v>
      </c>
      <c r="E16" s="10">
        <f t="shared" si="2"/>
        <v>9922.6811685517914</v>
      </c>
      <c r="F16" s="8">
        <v>5</v>
      </c>
      <c r="G16" s="11">
        <v>2250</v>
      </c>
      <c r="H16" s="9">
        <f t="shared" si="3"/>
        <v>1776.2586345303998</v>
      </c>
      <c r="I16" s="9">
        <f t="shared" si="5"/>
        <v>473.74136546960028</v>
      </c>
      <c r="J16" s="9">
        <f t="shared" si="0"/>
        <v>7672.6811685517905</v>
      </c>
    </row>
    <row r="17" spans="1:10" s="110" customFormat="1" ht="23.25" x14ac:dyDescent="0.35">
      <c r="A17" s="104">
        <v>7</v>
      </c>
      <c r="B17" s="105">
        <v>44562</v>
      </c>
      <c r="C17" s="106">
        <f t="shared" si="4"/>
        <v>365</v>
      </c>
      <c r="D17" s="107">
        <f t="shared" si="1"/>
        <v>7672.6811685517905</v>
      </c>
      <c r="E17" s="108">
        <f t="shared" si="2"/>
        <v>8056.31522697938</v>
      </c>
      <c r="F17" s="106">
        <v>5</v>
      </c>
      <c r="G17" s="109">
        <v>2250</v>
      </c>
      <c r="H17" s="107">
        <f t="shared" si="3"/>
        <v>1866.3659415724105</v>
      </c>
      <c r="I17" s="107">
        <f t="shared" si="5"/>
        <v>383.63405842758954</v>
      </c>
      <c r="J17" s="107">
        <f t="shared" si="0"/>
        <v>5806.31522697938</v>
      </c>
    </row>
    <row r="18" spans="1:10" s="110" customFormat="1" ht="23.25" x14ac:dyDescent="0.35">
      <c r="A18" s="104">
        <v>8</v>
      </c>
      <c r="B18" s="105">
        <v>44927</v>
      </c>
      <c r="C18" s="106">
        <f t="shared" si="4"/>
        <v>365</v>
      </c>
      <c r="D18" s="107">
        <f t="shared" si="1"/>
        <v>5806.31522697938</v>
      </c>
      <c r="E18" s="108">
        <f t="shared" si="2"/>
        <v>6096.6309883283493</v>
      </c>
      <c r="F18" s="106">
        <v>5</v>
      </c>
      <c r="G18" s="109">
        <v>2250</v>
      </c>
      <c r="H18" s="107">
        <f t="shared" si="3"/>
        <v>1959.6842386510309</v>
      </c>
      <c r="I18" s="107">
        <f t="shared" si="5"/>
        <v>290.31576134896903</v>
      </c>
      <c r="J18" s="107">
        <f t="shared" si="0"/>
        <v>3846.6309883283493</v>
      </c>
    </row>
    <row r="19" spans="1:10" ht="23.25" x14ac:dyDescent="0.35">
      <c r="A19" s="7">
        <v>9</v>
      </c>
      <c r="B19" s="27">
        <v>45292</v>
      </c>
      <c r="C19" s="8">
        <f t="shared" si="4"/>
        <v>365</v>
      </c>
      <c r="D19" s="9">
        <f t="shared" si="1"/>
        <v>3846.6309883283493</v>
      </c>
      <c r="E19" s="10">
        <f t="shared" si="2"/>
        <v>4038.9625377447669</v>
      </c>
      <c r="F19" s="8">
        <v>5</v>
      </c>
      <c r="G19" s="11">
        <v>2250</v>
      </c>
      <c r="H19" s="9">
        <f t="shared" si="3"/>
        <v>2057.6684505835824</v>
      </c>
      <c r="I19" s="9">
        <f t="shared" si="5"/>
        <v>192.33154941641752</v>
      </c>
      <c r="J19" s="9">
        <f t="shared" si="0"/>
        <v>1788.9625377447669</v>
      </c>
    </row>
    <row r="20" spans="1:10" ht="23.25" x14ac:dyDescent="0.35">
      <c r="A20" s="12">
        <v>10</v>
      </c>
      <c r="B20" s="27">
        <v>45658</v>
      </c>
      <c r="C20" s="8">
        <f t="shared" si="4"/>
        <v>366</v>
      </c>
      <c r="D20" s="14">
        <f t="shared" si="1"/>
        <v>1788.9625377447669</v>
      </c>
      <c r="E20" s="15">
        <f t="shared" si="2"/>
        <v>1878.6557279933402</v>
      </c>
      <c r="F20" s="13">
        <v>5</v>
      </c>
      <c r="G20" s="14">
        <f>H20+I20</f>
        <v>1878.6557279933402</v>
      </c>
      <c r="H20" s="14">
        <f>D20</f>
        <v>1788.9625377447669</v>
      </c>
      <c r="I20" s="9">
        <f t="shared" si="5"/>
        <v>89.693190248573245</v>
      </c>
      <c r="J20" s="14">
        <f t="shared" si="0"/>
        <v>0</v>
      </c>
    </row>
    <row r="21" spans="1:10" x14ac:dyDescent="0.45">
      <c r="A21" s="16"/>
      <c r="B21" s="16" t="s">
        <v>13</v>
      </c>
      <c r="C21" s="16"/>
      <c r="D21" s="16"/>
      <c r="E21" s="16"/>
      <c r="F21" s="16"/>
      <c r="G21" s="17">
        <f>SUM(G11:G20)</f>
        <v>22128.65572799334</v>
      </c>
      <c r="H21" s="17">
        <f>SUM(H11:H20)</f>
        <v>18000</v>
      </c>
      <c r="I21" s="17">
        <f>SUM(I11:I20)</f>
        <v>4128.6557279933413</v>
      </c>
      <c r="J21" s="17"/>
    </row>
    <row r="22" spans="1:10" x14ac:dyDescent="0.45">
      <c r="A22" s="63"/>
      <c r="B22" s="63"/>
      <c r="C22" s="63"/>
      <c r="D22" s="63"/>
      <c r="E22" s="63"/>
      <c r="F22" s="63"/>
      <c r="G22" s="64"/>
      <c r="H22" s="64"/>
      <c r="I22" s="64"/>
      <c r="J22" s="64"/>
    </row>
    <row r="24" spans="1:10" x14ac:dyDescent="0.45">
      <c r="A24" s="44" t="s">
        <v>106</v>
      </c>
      <c r="B24" s="41"/>
      <c r="C24" s="40"/>
      <c r="D24" s="42"/>
      <c r="H24" s="43" t="s">
        <v>26</v>
      </c>
    </row>
    <row r="25" spans="1:10" x14ac:dyDescent="0.45">
      <c r="A25" s="36" t="s">
        <v>30</v>
      </c>
      <c r="B25" s="37"/>
      <c r="C25" s="38"/>
      <c r="D25" s="39">
        <v>44562</v>
      </c>
      <c r="E25" s="2" t="s">
        <v>20</v>
      </c>
      <c r="F25" s="28"/>
      <c r="H25" s="43" t="s">
        <v>27</v>
      </c>
    </row>
    <row r="26" spans="1:10" x14ac:dyDescent="0.45">
      <c r="A26" s="29" t="s">
        <v>31</v>
      </c>
      <c r="B26" s="30"/>
      <c r="C26" s="31"/>
      <c r="D26" s="27">
        <v>44591</v>
      </c>
      <c r="E26" s="2" t="s">
        <v>21</v>
      </c>
      <c r="F26" s="28"/>
    </row>
    <row r="27" spans="1:10" x14ac:dyDescent="0.45">
      <c r="A27" s="29" t="s">
        <v>18</v>
      </c>
      <c r="B27" s="30"/>
      <c r="C27" s="31"/>
      <c r="D27" s="8">
        <f>D26-D25</f>
        <v>29</v>
      </c>
      <c r="E27" s="2" t="s">
        <v>22</v>
      </c>
    </row>
    <row r="28" spans="1:10" x14ac:dyDescent="0.45">
      <c r="A28" s="29" t="s">
        <v>32</v>
      </c>
      <c r="B28" s="30"/>
      <c r="C28" s="31"/>
      <c r="D28" s="9">
        <v>5806.32</v>
      </c>
      <c r="E28" s="2" t="s">
        <v>23</v>
      </c>
    </row>
    <row r="29" spans="1:10" x14ac:dyDescent="0.45">
      <c r="A29" s="29" t="s">
        <v>0</v>
      </c>
      <c r="B29" s="30"/>
      <c r="C29" s="31"/>
      <c r="D29" s="8">
        <v>5</v>
      </c>
    </row>
    <row r="30" spans="1:10" x14ac:dyDescent="0.45">
      <c r="A30" s="29" t="s">
        <v>19</v>
      </c>
      <c r="B30" s="30"/>
      <c r="C30" s="31"/>
      <c r="D30" s="35">
        <f>(D28*(D29/100)*D27)/365</f>
        <v>23.066202739726023</v>
      </c>
      <c r="E30" s="2" t="s">
        <v>24</v>
      </c>
    </row>
    <row r="31" spans="1:10" x14ac:dyDescent="0.45">
      <c r="A31" s="32" t="s">
        <v>109</v>
      </c>
      <c r="B31" s="33"/>
      <c r="C31" s="34"/>
      <c r="D31" s="15">
        <f>D28+D30</f>
        <v>5829.3862027397254</v>
      </c>
      <c r="E31" s="2" t="s">
        <v>25</v>
      </c>
    </row>
    <row r="32" spans="1:10" x14ac:dyDescent="0.45">
      <c r="A32" s="65"/>
      <c r="B32" s="65"/>
      <c r="C32" s="65"/>
      <c r="D32" s="66"/>
    </row>
    <row r="33" spans="1:6" x14ac:dyDescent="0.45">
      <c r="A33" s="43" t="s">
        <v>110</v>
      </c>
    </row>
    <row r="34" spans="1:6" x14ac:dyDescent="0.45">
      <c r="A34" s="44"/>
      <c r="B34" s="41"/>
      <c r="C34" s="41"/>
      <c r="D34" s="67" t="s">
        <v>107</v>
      </c>
      <c r="E34" s="67" t="s">
        <v>108</v>
      </c>
    </row>
    <row r="35" spans="1:6" x14ac:dyDescent="0.45">
      <c r="A35" s="36" t="s">
        <v>30</v>
      </c>
      <c r="B35" s="37"/>
      <c r="C35" s="38"/>
      <c r="D35" s="39">
        <v>44562</v>
      </c>
      <c r="E35" s="39">
        <v>44562</v>
      </c>
      <c r="F35" s="2" t="s">
        <v>111</v>
      </c>
    </row>
    <row r="36" spans="1:6" x14ac:dyDescent="0.45">
      <c r="A36" s="29" t="s">
        <v>31</v>
      </c>
      <c r="B36" s="30"/>
      <c r="C36" s="31"/>
      <c r="D36" s="27">
        <v>44591</v>
      </c>
      <c r="E36" s="27">
        <v>44591</v>
      </c>
      <c r="F36" s="2" t="s">
        <v>112</v>
      </c>
    </row>
    <row r="37" spans="1:6" x14ac:dyDescent="0.45">
      <c r="A37" s="29" t="s">
        <v>18</v>
      </c>
      <c r="B37" s="30"/>
      <c r="C37" s="31"/>
      <c r="D37" s="8">
        <f>D36-D35</f>
        <v>29</v>
      </c>
      <c r="E37" s="8">
        <f>E36-E35</f>
        <v>29</v>
      </c>
      <c r="F37" s="2" t="s">
        <v>22</v>
      </c>
    </row>
    <row r="38" spans="1:6" x14ac:dyDescent="0.45">
      <c r="A38" s="29" t="s">
        <v>32</v>
      </c>
      <c r="B38" s="30"/>
      <c r="C38" s="31"/>
      <c r="D38" s="9">
        <v>5806.32</v>
      </c>
      <c r="E38" s="9">
        <v>5806.32</v>
      </c>
      <c r="F38" s="2" t="s">
        <v>113</v>
      </c>
    </row>
    <row r="39" spans="1:6" x14ac:dyDescent="0.45">
      <c r="A39" s="29" t="s">
        <v>0</v>
      </c>
      <c r="B39" s="30"/>
      <c r="C39" s="31"/>
      <c r="D39" s="8">
        <v>5</v>
      </c>
      <c r="E39" s="8">
        <v>3</v>
      </c>
    </row>
    <row r="40" spans="1:6" x14ac:dyDescent="0.45">
      <c r="A40" s="29" t="s">
        <v>19</v>
      </c>
      <c r="B40" s="30"/>
      <c r="C40" s="31"/>
      <c r="D40" s="35">
        <f>(D38*(D39/100)*D37)/365</f>
        <v>23.066202739726023</v>
      </c>
      <c r="E40" s="35">
        <f>(E38*(E39/100)*E37)/365</f>
        <v>13.839721643835615</v>
      </c>
      <c r="F40" s="2" t="s">
        <v>24</v>
      </c>
    </row>
    <row r="41" spans="1:6" x14ac:dyDescent="0.45">
      <c r="A41" s="32" t="s">
        <v>109</v>
      </c>
      <c r="B41" s="33"/>
      <c r="C41" s="34"/>
      <c r="D41" s="15">
        <f>D38+D40+E40</f>
        <v>5843.2259243835606</v>
      </c>
      <c r="E41" s="15"/>
      <c r="F41" s="2" t="s">
        <v>114</v>
      </c>
    </row>
    <row r="44" spans="1:6" x14ac:dyDescent="0.45">
      <c r="A44" s="43" t="s">
        <v>128</v>
      </c>
    </row>
    <row r="45" spans="1:6" x14ac:dyDescent="0.45">
      <c r="B45" s="2" t="s">
        <v>130</v>
      </c>
    </row>
    <row r="46" spans="1:6" x14ac:dyDescent="0.45">
      <c r="B46" s="2" t="s">
        <v>129</v>
      </c>
    </row>
    <row r="47" spans="1:6" x14ac:dyDescent="0.45">
      <c r="B47" s="2" t="s">
        <v>152</v>
      </c>
    </row>
  </sheetData>
  <pageMargins left="0.70866141732283472" right="0.70866141732283472" top="0.55118110236220474" bottom="0.74803149606299213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4" workbookViewId="0">
      <selection activeCell="M17" sqref="M17"/>
    </sheetView>
  </sheetViews>
  <sheetFormatPr defaultColWidth="9" defaultRowHeight="21" x14ac:dyDescent="0.4"/>
  <cols>
    <col min="1" max="1" width="6.3984375" style="45" customWidth="1"/>
    <col min="2" max="2" width="20.5" style="45" customWidth="1"/>
    <col min="3" max="3" width="10.59765625" style="45" customWidth="1"/>
    <col min="4" max="4" width="11.59765625" style="45" customWidth="1"/>
    <col min="5" max="8" width="9" style="45"/>
    <col min="9" max="9" width="11.3984375" style="45" customWidth="1"/>
    <col min="10" max="10" width="10.09765625" style="45" customWidth="1"/>
    <col min="11" max="11" width="10.19921875" style="45" customWidth="1"/>
    <col min="12" max="12" width="9.59765625" style="45" customWidth="1"/>
    <col min="13" max="13" width="11" style="45" customWidth="1"/>
    <col min="14" max="14" width="17.59765625" style="45" customWidth="1"/>
    <col min="15" max="15" width="10.5" style="45" customWidth="1"/>
    <col min="16" max="16384" width="9" style="45"/>
  </cols>
  <sheetData>
    <row r="1" spans="1:16" x14ac:dyDescent="0.4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x14ac:dyDescent="0.4">
      <c r="A2" s="60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4" spans="1:16" x14ac:dyDescent="0.4">
      <c r="A4" s="59" t="s">
        <v>35</v>
      </c>
      <c r="E4" s="59" t="s">
        <v>41</v>
      </c>
    </row>
    <row r="5" spans="1:16" x14ac:dyDescent="0.4">
      <c r="A5" s="59" t="s">
        <v>42</v>
      </c>
      <c r="D5" s="45">
        <v>2000</v>
      </c>
      <c r="E5" s="59" t="s">
        <v>37</v>
      </c>
    </row>
    <row r="6" spans="1:16" x14ac:dyDescent="0.4">
      <c r="A6" s="59" t="s">
        <v>43</v>
      </c>
      <c r="D6" s="45">
        <v>20000000</v>
      </c>
      <c r="E6" s="59" t="s">
        <v>5</v>
      </c>
      <c r="N6" s="47"/>
      <c r="O6" s="47"/>
    </row>
    <row r="7" spans="1:16" x14ac:dyDescent="0.4">
      <c r="A7" s="59" t="s">
        <v>44</v>
      </c>
      <c r="D7" s="45">
        <f>D6/D5</f>
        <v>10000</v>
      </c>
      <c r="E7" s="59" t="s">
        <v>5</v>
      </c>
      <c r="F7" s="62" t="s">
        <v>69</v>
      </c>
    </row>
    <row r="8" spans="1:16" x14ac:dyDescent="0.4">
      <c r="A8" s="59" t="s">
        <v>59</v>
      </c>
      <c r="D8" s="45">
        <v>20</v>
      </c>
      <c r="E8" s="59"/>
      <c r="F8" s="62" t="s">
        <v>70</v>
      </c>
    </row>
    <row r="10" spans="1:16" ht="105" x14ac:dyDescent="0.4">
      <c r="A10" s="54" t="s">
        <v>45</v>
      </c>
      <c r="B10" s="54" t="s">
        <v>87</v>
      </c>
      <c r="C10" s="54" t="s">
        <v>46</v>
      </c>
      <c r="D10" s="54" t="s">
        <v>47</v>
      </c>
      <c r="E10" s="54" t="s">
        <v>88</v>
      </c>
      <c r="F10" s="55" t="s">
        <v>90</v>
      </c>
      <c r="G10" s="55" t="s">
        <v>91</v>
      </c>
      <c r="H10" s="55" t="s">
        <v>104</v>
      </c>
      <c r="I10" s="55" t="s">
        <v>92</v>
      </c>
      <c r="J10" s="55" t="s">
        <v>95</v>
      </c>
      <c r="K10" s="55" t="s">
        <v>96</v>
      </c>
      <c r="L10" s="55" t="s">
        <v>105</v>
      </c>
      <c r="M10" s="55" t="s">
        <v>99</v>
      </c>
      <c r="N10" s="55" t="s">
        <v>101</v>
      </c>
      <c r="O10" s="55" t="s">
        <v>100</v>
      </c>
    </row>
    <row r="11" spans="1:16" s="47" customFormat="1" ht="21.75" customHeight="1" x14ac:dyDescent="0.3">
      <c r="A11" s="52"/>
      <c r="B11" s="52"/>
      <c r="C11" s="52"/>
      <c r="D11" s="52"/>
      <c r="E11" s="52"/>
      <c r="F11" s="53" t="s">
        <v>71</v>
      </c>
      <c r="G11" s="53" t="s">
        <v>89</v>
      </c>
      <c r="H11" s="53" t="s">
        <v>93</v>
      </c>
      <c r="I11" s="56" t="s">
        <v>94</v>
      </c>
      <c r="J11" s="56" t="s">
        <v>97</v>
      </c>
      <c r="K11" s="56" t="s">
        <v>98</v>
      </c>
      <c r="L11" s="56" t="s">
        <v>77</v>
      </c>
      <c r="M11" s="56" t="s">
        <v>78</v>
      </c>
      <c r="N11" s="52" t="s">
        <v>102</v>
      </c>
      <c r="O11" s="52" t="s">
        <v>103</v>
      </c>
      <c r="P11" s="48"/>
    </row>
    <row r="12" spans="1:16" ht="20.25" x14ac:dyDescent="0.3">
      <c r="A12" s="49"/>
      <c r="B12" s="49"/>
      <c r="C12" s="49"/>
      <c r="D12" s="49"/>
      <c r="E12" s="49"/>
      <c r="F12" s="49">
        <v>10</v>
      </c>
      <c r="G12" s="49">
        <v>9.5</v>
      </c>
      <c r="H12" s="49">
        <f>F12-G12</f>
        <v>0.5</v>
      </c>
      <c r="I12" s="49">
        <f>H12/F12*100</f>
        <v>5</v>
      </c>
      <c r="J12" s="50">
        <f>IF(I12&lt;=7,H12,(F12*0.07))</f>
        <v>0.5</v>
      </c>
      <c r="K12" s="49">
        <f>J12*400</f>
        <v>200</v>
      </c>
      <c r="L12" s="49">
        <v>200</v>
      </c>
      <c r="M12" s="57">
        <f>K12*L12</f>
        <v>40000</v>
      </c>
      <c r="N12" s="57">
        <f>($D$7*($D$8/100))*$G12</f>
        <v>19000</v>
      </c>
      <c r="O12" s="57">
        <f>N12-M12</f>
        <v>-21000</v>
      </c>
    </row>
    <row r="13" spans="1:16" ht="20.25" x14ac:dyDescent="0.3">
      <c r="A13" s="50"/>
      <c r="B13" s="50"/>
      <c r="C13" s="50"/>
      <c r="D13" s="50"/>
      <c r="E13" s="50"/>
      <c r="F13" s="50">
        <v>10</v>
      </c>
      <c r="G13" s="50">
        <v>9.25</v>
      </c>
      <c r="H13" s="50">
        <f>F13-G13</f>
        <v>0.75</v>
      </c>
      <c r="I13" s="50">
        <v>7.5</v>
      </c>
      <c r="J13" s="50">
        <f>IF(I13&lt;=7,H13,(F13*0.07))</f>
        <v>0.70000000000000007</v>
      </c>
      <c r="K13" s="50">
        <f>J13*400</f>
        <v>280</v>
      </c>
      <c r="L13" s="50">
        <v>200</v>
      </c>
      <c r="M13" s="58">
        <f>K13*L13</f>
        <v>56000</v>
      </c>
      <c r="N13" s="58">
        <f>($D$7*($D$8/100))*$G13</f>
        <v>18500</v>
      </c>
      <c r="O13" s="58">
        <f t="shared" ref="O13:O18" si="0">N13-M13</f>
        <v>-37500</v>
      </c>
    </row>
    <row r="14" spans="1:16" ht="20.25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>
        <f t="shared" ref="M14:M18" si="1">IF((I14&lt;=7),(K14*L14),(F14*7/100)*L14)</f>
        <v>0</v>
      </c>
      <c r="N14" s="50">
        <f t="shared" ref="N14:N18" si="2">(($D$7*$D$8)/100)*$G14</f>
        <v>0</v>
      </c>
      <c r="O14" s="50">
        <f t="shared" si="0"/>
        <v>0</v>
      </c>
    </row>
    <row r="15" spans="1:16" ht="20.25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>
        <f t="shared" si="1"/>
        <v>0</v>
      </c>
      <c r="N15" s="50">
        <f t="shared" si="2"/>
        <v>0</v>
      </c>
      <c r="O15" s="50">
        <f t="shared" si="0"/>
        <v>0</v>
      </c>
    </row>
    <row r="16" spans="1:16" x14ac:dyDescent="0.4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>
        <f t="shared" si="1"/>
        <v>0</v>
      </c>
      <c r="N16" s="50">
        <f t="shared" si="2"/>
        <v>0</v>
      </c>
      <c r="O16" s="50">
        <f t="shared" si="0"/>
        <v>0</v>
      </c>
    </row>
    <row r="17" spans="1:15" x14ac:dyDescent="0.4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>
        <f t="shared" si="1"/>
        <v>0</v>
      </c>
      <c r="N17" s="50">
        <f t="shared" si="2"/>
        <v>0</v>
      </c>
      <c r="O17" s="50">
        <f t="shared" si="0"/>
        <v>0</v>
      </c>
    </row>
    <row r="18" spans="1:15" x14ac:dyDescent="0.4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>
        <f t="shared" si="1"/>
        <v>0</v>
      </c>
      <c r="N18" s="50">
        <f t="shared" si="2"/>
        <v>0</v>
      </c>
      <c r="O18" s="50">
        <f t="shared" si="0"/>
        <v>0</v>
      </c>
    </row>
    <row r="19" spans="1:15" x14ac:dyDescent="0.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printOptions horizontalCentered="1"/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"/>
  <sheetViews>
    <sheetView topLeftCell="B1" workbookViewId="0">
      <selection activeCell="H19" sqref="H19"/>
    </sheetView>
  </sheetViews>
  <sheetFormatPr defaultColWidth="9" defaultRowHeight="21" x14ac:dyDescent="0.4"/>
  <cols>
    <col min="1" max="1" width="6.3984375" style="45" customWidth="1"/>
    <col min="2" max="2" width="20.5" style="45" customWidth="1"/>
    <col min="3" max="3" width="10.59765625" style="45" customWidth="1"/>
    <col min="4" max="4" width="11.59765625" style="45" customWidth="1"/>
    <col min="5" max="16384" width="9" style="45"/>
  </cols>
  <sheetData>
    <row r="1" spans="1:22" x14ac:dyDescent="0.4">
      <c r="A1" s="45" t="s">
        <v>39</v>
      </c>
    </row>
    <row r="2" spans="1:22" x14ac:dyDescent="0.4">
      <c r="A2" s="45" t="s">
        <v>40</v>
      </c>
    </row>
    <row r="4" spans="1:22" x14ac:dyDescent="0.4">
      <c r="A4" s="45" t="s">
        <v>35</v>
      </c>
      <c r="E4" s="45" t="s">
        <v>41</v>
      </c>
    </row>
    <row r="5" spans="1:22" x14ac:dyDescent="0.4">
      <c r="A5" s="45" t="s">
        <v>42</v>
      </c>
      <c r="E5" s="45" t="s">
        <v>37</v>
      </c>
    </row>
    <row r="6" spans="1:22" x14ac:dyDescent="0.4">
      <c r="A6" s="45" t="s">
        <v>43</v>
      </c>
      <c r="E6" s="45" t="s">
        <v>5</v>
      </c>
      <c r="F6" s="47"/>
    </row>
    <row r="7" spans="1:22" x14ac:dyDescent="0.4">
      <c r="A7" s="45" t="s">
        <v>44</v>
      </c>
      <c r="E7" s="45" t="s">
        <v>5</v>
      </c>
      <c r="F7" s="47" t="s">
        <v>69</v>
      </c>
    </row>
    <row r="8" spans="1:22" x14ac:dyDescent="0.4">
      <c r="A8" s="45" t="s">
        <v>59</v>
      </c>
      <c r="D8" s="45">
        <v>20</v>
      </c>
      <c r="F8" s="47" t="s">
        <v>70</v>
      </c>
    </row>
    <row r="9" spans="1:22" x14ac:dyDescent="0.4">
      <c r="A9" s="45" t="s">
        <v>45</v>
      </c>
      <c r="B9" s="45" t="s">
        <v>87</v>
      </c>
      <c r="C9" s="45" t="s">
        <v>46</v>
      </c>
      <c r="D9" s="45" t="s">
        <v>47</v>
      </c>
      <c r="E9" s="45" t="s">
        <v>88</v>
      </c>
      <c r="F9" s="45" t="s">
        <v>48</v>
      </c>
      <c r="G9" s="45" t="s">
        <v>49</v>
      </c>
      <c r="H9" s="45" t="s">
        <v>60</v>
      </c>
      <c r="I9" s="45" t="s">
        <v>38</v>
      </c>
      <c r="T9" s="45" t="s">
        <v>62</v>
      </c>
      <c r="U9" s="45" t="s">
        <v>65</v>
      </c>
      <c r="V9" s="45" t="s">
        <v>67</v>
      </c>
    </row>
    <row r="10" spans="1:22" ht="105" x14ac:dyDescent="0.4">
      <c r="H10" s="46" t="s">
        <v>61</v>
      </c>
      <c r="I10" s="46" t="s">
        <v>50</v>
      </c>
      <c r="J10" s="46" t="s">
        <v>51</v>
      </c>
      <c r="K10" s="46" t="s">
        <v>52</v>
      </c>
      <c r="L10" s="46" t="s">
        <v>53</v>
      </c>
      <c r="M10" s="46" t="s">
        <v>54</v>
      </c>
      <c r="N10" s="46" t="s">
        <v>55</v>
      </c>
      <c r="O10" s="46" t="s">
        <v>56</v>
      </c>
      <c r="P10" s="46" t="s">
        <v>57</v>
      </c>
      <c r="Q10" s="46" t="s">
        <v>55</v>
      </c>
      <c r="R10" s="46" t="s">
        <v>58</v>
      </c>
      <c r="S10" s="46" t="s">
        <v>64</v>
      </c>
      <c r="T10" s="46" t="s">
        <v>63</v>
      </c>
      <c r="U10" s="46" t="s">
        <v>66</v>
      </c>
      <c r="V10" s="46" t="s">
        <v>68</v>
      </c>
    </row>
    <row r="11" spans="1:22" s="47" customFormat="1" ht="40.5" x14ac:dyDescent="0.3">
      <c r="G11" s="47" t="s">
        <v>71</v>
      </c>
      <c r="H11" s="48" t="s">
        <v>72</v>
      </c>
      <c r="I11" s="48" t="s">
        <v>73</v>
      </c>
      <c r="J11" s="48" t="s">
        <v>74</v>
      </c>
      <c r="K11" s="48" t="s">
        <v>75</v>
      </c>
      <c r="L11" s="48" t="s">
        <v>76</v>
      </c>
      <c r="M11" s="48" t="s">
        <v>77</v>
      </c>
      <c r="N11" s="48" t="s">
        <v>78</v>
      </c>
      <c r="O11" s="48" t="s">
        <v>79</v>
      </c>
      <c r="P11" s="48" t="s">
        <v>80</v>
      </c>
      <c r="Q11" s="48" t="s">
        <v>81</v>
      </c>
      <c r="R11" s="48" t="s">
        <v>82</v>
      </c>
      <c r="S11" s="48" t="s">
        <v>83</v>
      </c>
      <c r="T11" s="48" t="s">
        <v>84</v>
      </c>
      <c r="U11" s="48" t="s">
        <v>85</v>
      </c>
      <c r="V11" s="48" t="s">
        <v>86</v>
      </c>
    </row>
    <row r="12" spans="1:22" x14ac:dyDescent="0.4">
      <c r="H12" s="45">
        <f t="shared" ref="H12:H17" si="0">($D$7*($D$8/100))*G12</f>
        <v>0</v>
      </c>
      <c r="S12" s="45">
        <f t="shared" ref="S12:S18" si="1">ROUND($R12/4,2)</f>
        <v>0</v>
      </c>
      <c r="U12" s="45">
        <f t="shared" ref="U12:U18" si="2">S12*T12</f>
        <v>0</v>
      </c>
      <c r="V12" s="45">
        <f t="shared" ref="V12:V18" si="3">H12-U12</f>
        <v>0</v>
      </c>
    </row>
    <row r="13" spans="1:22" x14ac:dyDescent="0.4">
      <c r="H13" s="45">
        <f t="shared" si="0"/>
        <v>0</v>
      </c>
      <c r="S13" s="45">
        <f t="shared" si="1"/>
        <v>0</v>
      </c>
      <c r="U13" s="45">
        <f t="shared" si="2"/>
        <v>0</v>
      </c>
      <c r="V13" s="45">
        <f t="shared" si="3"/>
        <v>0</v>
      </c>
    </row>
    <row r="14" spans="1:22" x14ac:dyDescent="0.4">
      <c r="H14" s="45">
        <f t="shared" si="0"/>
        <v>0</v>
      </c>
      <c r="S14" s="45">
        <f t="shared" si="1"/>
        <v>0</v>
      </c>
      <c r="U14" s="45">
        <f t="shared" si="2"/>
        <v>0</v>
      </c>
      <c r="V14" s="45">
        <f t="shared" si="3"/>
        <v>0</v>
      </c>
    </row>
    <row r="15" spans="1:22" x14ac:dyDescent="0.4">
      <c r="H15" s="45">
        <f t="shared" si="0"/>
        <v>0</v>
      </c>
      <c r="S15" s="45">
        <f t="shared" si="1"/>
        <v>0</v>
      </c>
      <c r="U15" s="45">
        <f t="shared" si="2"/>
        <v>0</v>
      </c>
      <c r="V15" s="45">
        <f t="shared" si="3"/>
        <v>0</v>
      </c>
    </row>
    <row r="16" spans="1:22" x14ac:dyDescent="0.4">
      <c r="H16" s="45">
        <f t="shared" si="0"/>
        <v>0</v>
      </c>
      <c r="S16" s="45">
        <f t="shared" si="1"/>
        <v>0</v>
      </c>
      <c r="U16" s="45">
        <f t="shared" si="2"/>
        <v>0</v>
      </c>
      <c r="V16" s="45">
        <f t="shared" si="3"/>
        <v>0</v>
      </c>
    </row>
    <row r="17" spans="8:22" x14ac:dyDescent="0.4">
      <c r="H17" s="45">
        <f t="shared" si="0"/>
        <v>0</v>
      </c>
      <c r="S17" s="45">
        <f t="shared" si="1"/>
        <v>0</v>
      </c>
      <c r="U17" s="45">
        <f t="shared" si="2"/>
        <v>0</v>
      </c>
      <c r="V17" s="45">
        <f t="shared" si="3"/>
        <v>0</v>
      </c>
    </row>
    <row r="18" spans="8:22" x14ac:dyDescent="0.4">
      <c r="S18" s="45">
        <f t="shared" si="1"/>
        <v>0</v>
      </c>
      <c r="U18" s="45">
        <f t="shared" si="2"/>
        <v>0</v>
      </c>
      <c r="V18" s="45">
        <f t="shared" si="3"/>
        <v>0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7" sqref="I17"/>
    </sheetView>
  </sheetViews>
  <sheetFormatPr defaultColWidth="9" defaultRowHeight="21" x14ac:dyDescent="0.4"/>
  <cols>
    <col min="1" max="1" width="14.19921875" style="69" customWidth="1"/>
    <col min="2" max="2" width="5.59765625" style="69" hidden="1" customWidth="1"/>
    <col min="3" max="3" width="2.8984375" style="69" hidden="1" customWidth="1"/>
    <col min="4" max="4" width="11.3984375" style="69" customWidth="1"/>
    <col min="5" max="5" width="12.5" style="69" customWidth="1"/>
    <col min="6" max="6" width="11.59765625" style="69" customWidth="1"/>
    <col min="7" max="7" width="9.09765625" style="69" customWidth="1"/>
    <col min="8" max="9" width="15.59765625" style="69" customWidth="1"/>
    <col min="10" max="16384" width="9" style="69"/>
  </cols>
  <sheetData>
    <row r="1" spans="1:9" x14ac:dyDescent="0.4">
      <c r="A1" s="87" t="s">
        <v>131</v>
      </c>
    </row>
    <row r="3" spans="1:9" x14ac:dyDescent="0.4">
      <c r="A3" s="68" t="s">
        <v>6</v>
      </c>
      <c r="B3" s="68" t="s">
        <v>115</v>
      </c>
      <c r="C3" s="68" t="s">
        <v>116</v>
      </c>
      <c r="D3" s="68" t="s">
        <v>117</v>
      </c>
      <c r="E3" s="68" t="s">
        <v>123</v>
      </c>
      <c r="F3" s="68" t="s">
        <v>118</v>
      </c>
      <c r="G3" s="68" t="s">
        <v>1</v>
      </c>
      <c r="H3" s="68" t="s">
        <v>120</v>
      </c>
      <c r="I3" s="68" t="s">
        <v>122</v>
      </c>
    </row>
    <row r="4" spans="1:9" x14ac:dyDescent="0.4">
      <c r="A4" s="70"/>
      <c r="B4" s="70"/>
      <c r="C4" s="70"/>
      <c r="D4" s="70"/>
      <c r="E4" s="70"/>
      <c r="F4" s="70"/>
      <c r="G4" s="70" t="s">
        <v>119</v>
      </c>
      <c r="H4" s="70" t="s">
        <v>121</v>
      </c>
      <c r="I4" s="70" t="s">
        <v>121</v>
      </c>
    </row>
    <row r="5" spans="1:9" x14ac:dyDescent="0.4">
      <c r="A5" s="71" t="s">
        <v>126</v>
      </c>
      <c r="B5" s="72"/>
      <c r="C5" s="72"/>
      <c r="D5" s="72"/>
      <c r="E5" s="72"/>
      <c r="F5" s="72"/>
      <c r="G5" s="72"/>
      <c r="H5" s="72"/>
      <c r="I5" s="72"/>
    </row>
    <row r="6" spans="1:9" x14ac:dyDescent="0.35">
      <c r="A6" s="73">
        <v>1</v>
      </c>
      <c r="B6" s="73"/>
      <c r="C6" s="73"/>
      <c r="D6" s="74">
        <v>1000</v>
      </c>
      <c r="E6" s="75">
        <v>237775</v>
      </c>
      <c r="F6" s="75">
        <v>241212</v>
      </c>
      <c r="G6" s="74">
        <v>3438</v>
      </c>
      <c r="H6" s="73">
        <f>ROUND(D6*G6*0.05/365,2)</f>
        <v>470.96</v>
      </c>
      <c r="I6" s="73">
        <f>ROUND(D6*G6*0.03/365,2)</f>
        <v>282.58</v>
      </c>
    </row>
    <row r="7" spans="1:9" x14ac:dyDescent="0.35">
      <c r="A7" s="73">
        <v>2</v>
      </c>
      <c r="B7" s="73"/>
      <c r="C7" s="73"/>
      <c r="D7" s="74">
        <v>1000</v>
      </c>
      <c r="E7" s="75">
        <v>238140</v>
      </c>
      <c r="F7" s="75">
        <v>241212</v>
      </c>
      <c r="G7" s="74">
        <v>3072</v>
      </c>
      <c r="H7" s="73">
        <f t="shared" ref="H7:H15" si="0">ROUND(D7*G7*0.05/365,2)</f>
        <v>420.82</v>
      </c>
      <c r="I7" s="73">
        <f t="shared" ref="I7:I15" si="1">ROUND(D7*G7*0.03/365,2)</f>
        <v>252.49</v>
      </c>
    </row>
    <row r="8" spans="1:9" x14ac:dyDescent="0.35">
      <c r="A8" s="73">
        <v>3</v>
      </c>
      <c r="B8" s="73"/>
      <c r="C8" s="73"/>
      <c r="D8" s="74">
        <v>1000</v>
      </c>
      <c r="E8" s="75">
        <v>238506</v>
      </c>
      <c r="F8" s="75">
        <v>241212</v>
      </c>
      <c r="G8" s="74">
        <v>2707</v>
      </c>
      <c r="H8" s="73">
        <f t="shared" si="0"/>
        <v>370.82</v>
      </c>
      <c r="I8" s="73">
        <f t="shared" si="1"/>
        <v>222.49</v>
      </c>
    </row>
    <row r="9" spans="1:9" x14ac:dyDescent="0.35">
      <c r="A9" s="73">
        <v>4</v>
      </c>
      <c r="B9" s="73"/>
      <c r="C9" s="73"/>
      <c r="D9" s="74">
        <v>1000</v>
      </c>
      <c r="E9" s="75">
        <v>238871</v>
      </c>
      <c r="F9" s="75">
        <v>241212</v>
      </c>
      <c r="G9" s="74">
        <v>2342</v>
      </c>
      <c r="H9" s="73">
        <f t="shared" si="0"/>
        <v>320.82</v>
      </c>
      <c r="I9" s="73">
        <f t="shared" si="1"/>
        <v>192.49</v>
      </c>
    </row>
    <row r="10" spans="1:9" x14ac:dyDescent="0.35">
      <c r="A10" s="73">
        <v>5</v>
      </c>
      <c r="B10" s="73"/>
      <c r="C10" s="73"/>
      <c r="D10" s="74">
        <v>1000</v>
      </c>
      <c r="E10" s="75">
        <v>239236</v>
      </c>
      <c r="F10" s="75">
        <v>241212</v>
      </c>
      <c r="G10" s="74">
        <v>1977</v>
      </c>
      <c r="H10" s="73">
        <f t="shared" si="0"/>
        <v>270.82</v>
      </c>
      <c r="I10" s="73">
        <f t="shared" si="1"/>
        <v>162.49</v>
      </c>
    </row>
    <row r="11" spans="1:9" x14ac:dyDescent="0.35">
      <c r="A11" s="73">
        <v>6</v>
      </c>
      <c r="B11" s="73"/>
      <c r="C11" s="73"/>
      <c r="D11" s="74">
        <v>1000</v>
      </c>
      <c r="E11" s="75">
        <v>239601</v>
      </c>
      <c r="F11" s="75">
        <v>241212</v>
      </c>
      <c r="G11" s="74">
        <v>1611</v>
      </c>
      <c r="H11" s="73">
        <f t="shared" si="0"/>
        <v>220.68</v>
      </c>
      <c r="I11" s="73">
        <f t="shared" si="1"/>
        <v>132.41</v>
      </c>
    </row>
    <row r="12" spans="1:9" x14ac:dyDescent="0.35">
      <c r="A12" s="73">
        <v>7</v>
      </c>
      <c r="B12" s="73"/>
      <c r="C12" s="73"/>
      <c r="D12" s="74">
        <v>1000</v>
      </c>
      <c r="E12" s="75">
        <v>239967</v>
      </c>
      <c r="F12" s="75">
        <v>241212</v>
      </c>
      <c r="G12" s="74">
        <v>1246</v>
      </c>
      <c r="H12" s="73">
        <f t="shared" si="0"/>
        <v>170.68</v>
      </c>
      <c r="I12" s="73">
        <f t="shared" si="1"/>
        <v>102.41</v>
      </c>
    </row>
    <row r="13" spans="1:9" x14ac:dyDescent="0.35">
      <c r="A13" s="73">
        <v>8</v>
      </c>
      <c r="B13" s="73"/>
      <c r="C13" s="73"/>
      <c r="D13" s="74">
        <v>1000</v>
      </c>
      <c r="E13" s="75">
        <v>240332</v>
      </c>
      <c r="F13" s="75">
        <v>241212</v>
      </c>
      <c r="G13" s="74">
        <v>881</v>
      </c>
      <c r="H13" s="73">
        <f t="shared" si="0"/>
        <v>120.68</v>
      </c>
      <c r="I13" s="73">
        <f t="shared" si="1"/>
        <v>72.41</v>
      </c>
    </row>
    <row r="14" spans="1:9" x14ac:dyDescent="0.35">
      <c r="A14" s="73">
        <v>9</v>
      </c>
      <c r="B14" s="73"/>
      <c r="C14" s="73"/>
      <c r="D14" s="74">
        <v>1000</v>
      </c>
      <c r="E14" s="75">
        <v>240697</v>
      </c>
      <c r="F14" s="75">
        <v>241212</v>
      </c>
      <c r="G14" s="74">
        <v>516</v>
      </c>
      <c r="H14" s="73">
        <f t="shared" si="0"/>
        <v>70.680000000000007</v>
      </c>
      <c r="I14" s="73">
        <f t="shared" si="1"/>
        <v>42.41</v>
      </c>
    </row>
    <row r="15" spans="1:9" x14ac:dyDescent="0.35">
      <c r="A15" s="76">
        <v>10</v>
      </c>
      <c r="B15" s="76"/>
      <c r="C15" s="76"/>
      <c r="D15" s="77">
        <v>1000</v>
      </c>
      <c r="E15" s="78">
        <v>241062</v>
      </c>
      <c r="F15" s="78">
        <v>241212</v>
      </c>
      <c r="G15" s="77">
        <v>150</v>
      </c>
      <c r="H15" s="76">
        <f t="shared" si="0"/>
        <v>20.55</v>
      </c>
      <c r="I15" s="76">
        <f t="shared" si="1"/>
        <v>12.33</v>
      </c>
    </row>
    <row r="16" spans="1:9" x14ac:dyDescent="0.4">
      <c r="A16" s="79" t="s">
        <v>125</v>
      </c>
      <c r="B16" s="79"/>
      <c r="C16" s="79"/>
      <c r="D16" s="80">
        <f>SUM(D6:D15)</f>
        <v>10000</v>
      </c>
      <c r="E16" s="79"/>
      <c r="F16" s="79"/>
      <c r="G16" s="79"/>
      <c r="H16" s="81">
        <f>SUM(H6:H15)</f>
        <v>2457.5099999999993</v>
      </c>
      <c r="I16" s="81">
        <f>SUM(I6:I15)</f>
        <v>1474.5100000000002</v>
      </c>
    </row>
    <row r="17" spans="1:9" x14ac:dyDescent="0.4">
      <c r="A17" s="83"/>
      <c r="B17" s="84"/>
      <c r="C17" s="84"/>
      <c r="D17" s="84"/>
      <c r="E17" s="85"/>
      <c r="F17" s="82" t="s">
        <v>124</v>
      </c>
      <c r="G17" s="79"/>
      <c r="H17" s="79"/>
      <c r="I17" s="81">
        <f>D16+H16+I16</f>
        <v>13932.019999999999</v>
      </c>
    </row>
    <row r="19" spans="1:9" x14ac:dyDescent="0.4">
      <c r="A19" s="71" t="s">
        <v>127</v>
      </c>
      <c r="B19" s="72"/>
      <c r="C19" s="72"/>
      <c r="D19" s="72"/>
      <c r="E19" s="72"/>
      <c r="F19" s="72"/>
      <c r="G19" s="72"/>
      <c r="H19" s="72"/>
      <c r="I19" s="72"/>
    </row>
    <row r="20" spans="1:9" x14ac:dyDescent="0.35">
      <c r="A20" s="73">
        <v>1</v>
      </c>
      <c r="B20" s="73"/>
      <c r="C20" s="73"/>
      <c r="D20" s="74">
        <v>1000</v>
      </c>
      <c r="E20" s="75">
        <v>237775</v>
      </c>
      <c r="F20" s="75">
        <v>241212</v>
      </c>
      <c r="G20" s="74">
        <v>3438</v>
      </c>
      <c r="H20" s="73">
        <f>ROUND(D20*G20*0.05/365,2)</f>
        <v>470.96</v>
      </c>
      <c r="I20" s="73">
        <f>ROUND(D20*G20*0.03/365,2)</f>
        <v>282.58</v>
      </c>
    </row>
    <row r="21" spans="1:9" x14ac:dyDescent="0.35">
      <c r="A21" s="73">
        <v>2</v>
      </c>
      <c r="B21" s="73"/>
      <c r="C21" s="73"/>
      <c r="D21" s="74">
        <v>1000</v>
      </c>
      <c r="E21" s="75">
        <v>238140</v>
      </c>
      <c r="F21" s="75">
        <v>241212</v>
      </c>
      <c r="G21" s="74">
        <v>3072</v>
      </c>
      <c r="H21" s="73">
        <f t="shared" ref="H21:H29" si="2">ROUND(D21*G21*0.05/365,2)</f>
        <v>420.82</v>
      </c>
      <c r="I21" s="73">
        <f t="shared" ref="I21:I29" si="3">ROUND(D21*G21*0.03/365,2)</f>
        <v>252.49</v>
      </c>
    </row>
    <row r="22" spans="1:9" x14ac:dyDescent="0.4">
      <c r="A22" s="73">
        <v>3</v>
      </c>
      <c r="B22" s="73"/>
      <c r="C22" s="73"/>
      <c r="D22" s="74">
        <v>1000</v>
      </c>
      <c r="E22" s="75">
        <v>238506</v>
      </c>
      <c r="F22" s="75">
        <v>241212</v>
      </c>
      <c r="G22" s="74">
        <v>2707</v>
      </c>
      <c r="H22" s="73">
        <f t="shared" si="2"/>
        <v>370.82</v>
      </c>
      <c r="I22" s="73">
        <f t="shared" si="3"/>
        <v>222.49</v>
      </c>
    </row>
    <row r="23" spans="1:9" x14ac:dyDescent="0.4">
      <c r="A23" s="73">
        <v>4</v>
      </c>
      <c r="B23" s="73"/>
      <c r="C23" s="73"/>
      <c r="D23" s="74">
        <v>1000</v>
      </c>
      <c r="E23" s="75">
        <v>238871</v>
      </c>
      <c r="F23" s="75">
        <v>241212</v>
      </c>
      <c r="G23" s="74">
        <v>2342</v>
      </c>
      <c r="H23" s="73">
        <f t="shared" si="2"/>
        <v>320.82</v>
      </c>
      <c r="I23" s="73">
        <f t="shared" si="3"/>
        <v>192.49</v>
      </c>
    </row>
    <row r="24" spans="1:9" x14ac:dyDescent="0.4">
      <c r="A24" s="73">
        <v>5</v>
      </c>
      <c r="B24" s="73"/>
      <c r="C24" s="73"/>
      <c r="D24" s="74">
        <v>1000</v>
      </c>
      <c r="E24" s="75">
        <v>239236</v>
      </c>
      <c r="F24" s="75">
        <v>241212</v>
      </c>
      <c r="G24" s="74">
        <v>1977</v>
      </c>
      <c r="H24" s="73">
        <f t="shared" si="2"/>
        <v>270.82</v>
      </c>
      <c r="I24" s="73">
        <f t="shared" si="3"/>
        <v>162.49</v>
      </c>
    </row>
    <row r="25" spans="1:9" x14ac:dyDescent="0.4">
      <c r="A25" s="73">
        <v>6</v>
      </c>
      <c r="B25" s="73"/>
      <c r="C25" s="73"/>
      <c r="D25" s="74">
        <v>1000</v>
      </c>
      <c r="E25" s="75">
        <v>239601</v>
      </c>
      <c r="F25" s="75">
        <v>241212</v>
      </c>
      <c r="G25" s="74">
        <v>1611</v>
      </c>
      <c r="H25" s="73">
        <f t="shared" si="2"/>
        <v>220.68</v>
      </c>
      <c r="I25" s="73">
        <f t="shared" si="3"/>
        <v>132.41</v>
      </c>
    </row>
    <row r="26" spans="1:9" x14ac:dyDescent="0.4">
      <c r="A26" s="73">
        <v>7</v>
      </c>
      <c r="B26" s="73"/>
      <c r="C26" s="73"/>
      <c r="D26" s="74">
        <v>1000</v>
      </c>
      <c r="E26" s="75">
        <v>239967</v>
      </c>
      <c r="F26" s="75">
        <v>241212</v>
      </c>
      <c r="G26" s="74">
        <v>1246</v>
      </c>
      <c r="H26" s="73">
        <f t="shared" si="2"/>
        <v>170.68</v>
      </c>
      <c r="I26" s="73">
        <f t="shared" si="3"/>
        <v>102.41</v>
      </c>
    </row>
    <row r="27" spans="1:9" x14ac:dyDescent="0.4">
      <c r="A27" s="73">
        <v>8</v>
      </c>
      <c r="B27" s="73"/>
      <c r="C27" s="73"/>
      <c r="D27" s="74">
        <v>1000</v>
      </c>
      <c r="E27" s="75">
        <v>240332</v>
      </c>
      <c r="F27" s="75">
        <v>241212</v>
      </c>
      <c r="G27" s="74">
        <v>881</v>
      </c>
      <c r="H27" s="73">
        <f t="shared" si="2"/>
        <v>120.68</v>
      </c>
      <c r="I27" s="73">
        <f t="shared" si="3"/>
        <v>72.41</v>
      </c>
    </row>
    <row r="28" spans="1:9" x14ac:dyDescent="0.4">
      <c r="A28" s="73">
        <v>9</v>
      </c>
      <c r="B28" s="73"/>
      <c r="C28" s="73"/>
      <c r="D28" s="74">
        <v>1000</v>
      </c>
      <c r="E28" s="75">
        <v>240697</v>
      </c>
      <c r="F28" s="75">
        <v>241212</v>
      </c>
      <c r="G28" s="74">
        <v>516</v>
      </c>
      <c r="H28" s="73">
        <f t="shared" si="2"/>
        <v>70.680000000000007</v>
      </c>
      <c r="I28" s="73">
        <f t="shared" si="3"/>
        <v>42.41</v>
      </c>
    </row>
    <row r="29" spans="1:9" x14ac:dyDescent="0.4">
      <c r="A29" s="76">
        <v>10</v>
      </c>
      <c r="B29" s="76"/>
      <c r="C29" s="76"/>
      <c r="D29" s="77">
        <v>1000</v>
      </c>
      <c r="E29" s="78">
        <v>241062</v>
      </c>
      <c r="F29" s="78">
        <v>241212</v>
      </c>
      <c r="G29" s="77">
        <v>150</v>
      </c>
      <c r="H29" s="76">
        <f t="shared" si="2"/>
        <v>20.55</v>
      </c>
      <c r="I29" s="76">
        <f t="shared" si="3"/>
        <v>12.33</v>
      </c>
    </row>
    <row r="30" spans="1:9" x14ac:dyDescent="0.4">
      <c r="A30" s="79" t="s">
        <v>125</v>
      </c>
      <c r="B30" s="79"/>
      <c r="C30" s="79"/>
      <c r="D30" s="80">
        <v>5000</v>
      </c>
      <c r="E30" s="79"/>
      <c r="F30" s="79"/>
      <c r="G30" s="79"/>
      <c r="H30" s="81">
        <f>SUM(H20:H29)</f>
        <v>2457.5099999999993</v>
      </c>
      <c r="I30" s="81">
        <f>SUM(I20:I29)</f>
        <v>1474.5100000000002</v>
      </c>
    </row>
    <row r="31" spans="1:9" x14ac:dyDescent="0.4">
      <c r="A31" s="83"/>
      <c r="B31" s="84"/>
      <c r="C31" s="84"/>
      <c r="D31" s="84"/>
      <c r="E31" s="85"/>
      <c r="F31" s="82" t="s">
        <v>124</v>
      </c>
      <c r="G31" s="79"/>
      <c r="H31" s="79"/>
      <c r="I31" s="81">
        <f>D30+H30+I30</f>
        <v>8932.02</v>
      </c>
    </row>
  </sheetData>
  <printOptions horizontalCentered="1"/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ผ่อนชำระ 26-4.2</vt:lpstr>
      <vt:lpstr>คำอธิบาย </vt:lpstr>
      <vt:lpstr>ตัวอย่างคำนวณ</vt:lpstr>
      <vt:lpstr>คำนวณผ่อนชำระ (2)</vt:lpstr>
      <vt:lpstr>คำนวณเงินค่าคืนทุน</vt:lpstr>
      <vt:lpstr>คำนวณเนื้อที่</vt:lpstr>
      <vt:lpstr>ชำระเสร็จ-ผิดนัด</vt:lpstr>
      <vt:lpstr>'คำอธิบาย '!Print_Area</vt:lpstr>
      <vt:lpstr>ตัวอย่างคำนวณ!Print_Area</vt:lpstr>
      <vt:lpstr>'ผ่อนชำระ 26-4.2'!Print_Area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User221</dc:creator>
  <cp:lastModifiedBy>499-60</cp:lastModifiedBy>
  <cp:lastPrinted>2019-03-01T03:25:31Z</cp:lastPrinted>
  <dcterms:created xsi:type="dcterms:W3CDTF">2016-06-25T07:22:41Z</dcterms:created>
  <dcterms:modified xsi:type="dcterms:W3CDTF">2019-03-05T08:49:47Z</dcterms:modified>
</cp:coreProperties>
</file>